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ANH TRA  2024\TRUONG CHUYEN NGUYEN TAT THANH\"/>
    </mc:Choice>
  </mc:AlternateContent>
  <bookViews>
    <workbookView xWindow="0" yWindow="0" windowWidth="19200" windowHeight="10920"/>
  </bookViews>
  <sheets>
    <sheet name="Biểu 03 TT06  " sheetId="31" r:id="rId1"/>
    <sheet name="Biểu 02 TT06 " sheetId="30" r:id="rId2"/>
    <sheet name="Tỏng hop nguon sự nghiệp 2 năm" sheetId="29" r:id="rId3"/>
    <sheet name="phụ luc 01 TT06" sheetId="27" r:id="rId4"/>
    <sheet name="Bổ sung lương chi khác " sheetId="26" r:id="rId5"/>
    <sheet name="KET QUA THANH TRA" sheetId="25" r:id="rId6"/>
  </sheets>
  <definedNames>
    <definedName name="_??" localSheetId="3">BlankMacro1</definedName>
    <definedName name="_??">BlankMacro1</definedName>
    <definedName name="_??????1" localSheetId="3">BlankMacro1</definedName>
    <definedName name="_??????1">BlankMacro1</definedName>
    <definedName name="_??????2" localSheetId="3">BlankMacro1</definedName>
    <definedName name="_??????2">BlankMacro1</definedName>
    <definedName name="_??????3" localSheetId="3">BlankMacro1</definedName>
    <definedName name="_??????3">BlankMacro1</definedName>
    <definedName name="_??????4" localSheetId="3">BlankMacro1</definedName>
    <definedName name="_??????4">BlankMacro1</definedName>
    <definedName name="_??????5" localSheetId="3">BlankMacro1</definedName>
    <definedName name="_??????5">BlankMacro1</definedName>
    <definedName name="_??????6" localSheetId="3">BlankMacro1</definedName>
    <definedName name="_??????6">BlankMacro1</definedName>
    <definedName name="__XL3" localSheetId="3">BlankMacro1</definedName>
    <definedName name="__XL3">BlankMacro1</definedName>
    <definedName name="_a1" localSheetId="3" hidden="1">{"'Sheet1'!$L$16"}</definedName>
    <definedName name="_a1" hidden="1">{"'Sheet1'!$L$16"}</definedName>
    <definedName name="_CN1" localSheetId="3" hidden="1">{"'Sheet1'!$L$16"}</definedName>
    <definedName name="_CN1" hidden="1">{"'Sheet1'!$L$16"}</definedName>
    <definedName name="_CT4" localSheetId="3" hidden="1">{"'Sheet1'!$L$16"}</definedName>
    <definedName name="_CT4" hidden="1">{"'Sheet1'!$L$16"}</definedName>
    <definedName name="_h1" localSheetId="3" hidden="1">{"'Sheet1'!$L$16"}</definedName>
    <definedName name="_h1" hidden="1">{"'Sheet1'!$L$16"}</definedName>
    <definedName name="_h2" localSheetId="3" hidden="1">{"'Sheet1'!$L$16"}</definedName>
    <definedName name="_h2" hidden="1">{"'Sheet1'!$L$16"}</definedName>
    <definedName name="_h3" localSheetId="3" hidden="1">{"'Sheet1'!$L$16"}</definedName>
    <definedName name="_h3" hidden="1">{"'Sheet1'!$L$16"}</definedName>
    <definedName name="_h5" localSheetId="3" hidden="1">{"'Sheet1'!$L$16"}</definedName>
    <definedName name="_h5" hidden="1">{"'Sheet1'!$L$16"}</definedName>
    <definedName name="_h6" localSheetId="3" hidden="1">{"'Sheet1'!$L$16"}</definedName>
    <definedName name="_h6" hidden="1">{"'Sheet1'!$L$16"}</definedName>
    <definedName name="_h7" localSheetId="3" hidden="1">{"'Sheet1'!$L$16"}</definedName>
    <definedName name="_h7" hidden="1">{"'Sheet1'!$L$16"}</definedName>
    <definedName name="_h8" localSheetId="3" hidden="1">{"'Sheet1'!$L$16"}</definedName>
    <definedName name="_h8" hidden="1">{"'Sheet1'!$L$16"}</definedName>
    <definedName name="_h9" localSheetId="3" hidden="1">{"'Sheet1'!$L$16"}</definedName>
    <definedName name="_h9" hidden="1">{"'Sheet1'!$L$16"}</definedName>
    <definedName name="_mau03" localSheetId="3" hidden="1">{"'Sheet1'!$L$16"}</definedName>
    <definedName name="_mau03" hidden="1">{"'Sheet1'!$L$16"}</definedName>
    <definedName name="_NSO2" localSheetId="3" hidden="1">{"'Sheet1'!$L$16"}</definedName>
    <definedName name="_NSO2" hidden="1">{"'Sheet1'!$L$16"}</definedName>
    <definedName name="_Order1" hidden="1">255</definedName>
    <definedName name="_Order2" hidden="1">255</definedName>
    <definedName name="_PA3" localSheetId="3" hidden="1">{"'Sheet1'!$L$16"}</definedName>
    <definedName name="_PA3" hidden="1">{"'Sheet1'!$L$16"}</definedName>
    <definedName name="_SD11" localSheetId="3">{"Thuxm2.xls","Sheet1"}</definedName>
    <definedName name="_SD11">{"Thuxm2.xls","Sheet1"}</definedName>
    <definedName name="ad" localSheetId="3" hidden="1">{"'Sheet1'!$L$16"}</definedName>
    <definedName name="ad" hidden="1">{"'Sheet1'!$L$16"}</definedName>
    <definedName name="anscount" hidden="1">3</definedName>
    <definedName name="AS2DocOpenMode" hidden="1">"AS2DocumentEdit"</definedName>
    <definedName name="AS2HasNoAutoHeaderFooter">"OFF"</definedName>
    <definedName name="BCBo" localSheetId="3" hidden="1">{"'Sheet1'!$L$16"}</definedName>
    <definedName name="BCBo" hidden="1">{"'Sheet1'!$L$16"}</definedName>
    <definedName name="bg" localSheetId="3" hidden="1">{"'Sheet1'!$L$16"}</definedName>
    <definedName name="bg" hidden="1">{"'Sheet1'!$L$16"}</definedName>
    <definedName name="CACAU">298161</definedName>
    <definedName name="cfgg" localSheetId="3" hidden="1">{"'Sheet1'!$L$16"}</definedName>
    <definedName name="cfgg" hidden="1">{"'Sheet1'!$L$16"}</definedName>
    <definedName name="CLVC3">0.1</definedName>
    <definedName name="Comm" localSheetId="3">BlankMacro1</definedName>
    <definedName name="Comm">BlankMacro1</definedName>
    <definedName name="Document_array" localSheetId="3">{"Thuxm2.xls","Sheet1"}</definedName>
    <definedName name="Document_array">{"Thuxm2.xls","Sheet1"}</definedName>
    <definedName name="Drawpoints">1</definedName>
    <definedName name="DUCANH" localSheetId="3" hidden="1">{"'Sheet1'!$L$16"}</definedName>
    <definedName name="DUCANH" hidden="1">{"'Sheet1'!$L$16"}</definedName>
    <definedName name="FFF" localSheetId="3">BlankMacro1</definedName>
    <definedName name="FFF">BlankMacro1</definedName>
    <definedName name="FIT" localSheetId="3">BlankMacro1</definedName>
    <definedName name="FIT">BlankMacro1</definedName>
    <definedName name="FITT2" localSheetId="3">BlankMacro1</definedName>
    <definedName name="FITT2">BlankMacro1</definedName>
    <definedName name="FITTING2" localSheetId="3">BlankMacro1</definedName>
    <definedName name="FITTING2">BlankMacro1</definedName>
    <definedName name="FLG" localSheetId="3">BlankMacro1</definedName>
    <definedName name="FLG">BlankMacro1</definedName>
    <definedName name="fzgÐg" localSheetId="3">{"Thuxm2.xls","Sheet1"}</definedName>
    <definedName name="fzgÐg">{"Thuxm2.xls","Sheet1"}</definedName>
    <definedName name="hanh" localSheetId="3" hidden="1">{"'Sheet1'!$L$16"}</definedName>
    <definedName name="hanh" hidden="1">{"'Sheet1'!$L$16"}</definedName>
    <definedName name="Heä_soá_laép_xaø_H">1.7</definedName>
    <definedName name="HHUHOI" localSheetId="3">'phụ luc 01 TT06'!HHUHOI</definedName>
    <definedName name="HHUHOI">[0]!HHUHOI</definedName>
    <definedName name="HIHIHIHOI" localSheetId="3" hidden="1">{"'Sheet1'!$L$16"}</definedName>
    <definedName name="HIHIHIHOI" hidden="1">{"'Sheet1'!$L$16"}</definedName>
    <definedName name="HJKL" localSheetId="3" hidden="1">{"'Sheet1'!$L$16"}</definedName>
    <definedName name="HJKL" hidden="1">{"'Sheet1'!$L$16"}</definedName>
    <definedName name="HSCT3">0.1</definedName>
    <definedName name="HSDN">2.5</definedName>
    <definedName name="HSLXH">1.7</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localSheetId="3" hidden="1">{"'Sheet1'!$L$16"}</definedName>
    <definedName name="huy" hidden="1">{"'Sheet1'!$L$16"}</definedName>
    <definedName name="KhuyenmaiUPS">"AutoShape 264"</definedName>
    <definedName name="luan" localSheetId="3" hidden="1">{"'Sheet1'!$L$16"}</definedName>
    <definedName name="luan" hidden="1">{"'Sheet1'!$L$16"}</definedName>
    <definedName name="luong" localSheetId="3">{"ÿÿÿÿÿ"}</definedName>
    <definedName name="luong">{"ÿÿÿÿÿ"}</definedName>
    <definedName name="mo" localSheetId="3" hidden="1">{"'Sheet1'!$L$16"}</definedName>
    <definedName name="mo" hidden="1">{"'Sheet1'!$L$16"}</definedName>
    <definedName name="MYHUYEN" localSheetId="3" hidden="1">{"'Sheet1'!$L$16"}</definedName>
    <definedName name="MYHUYEN" hidden="1">{"'Sheet1'!$L$16"}</definedName>
    <definedName name="NHAÂN_COÂNG" localSheetId="3">BTRAM</definedName>
    <definedName name="NHAÂN_COÂNG">BTRAM</definedName>
    <definedName name="o" localSheetId="3" hidden="1">{"'Sheet1'!$L$16"}</definedName>
    <definedName name="o" hidden="1">{"'Sheet1'!$L$16"}</definedName>
    <definedName name="PIP" localSheetId="3">BlankMacro1</definedName>
    <definedName name="PIP">BlankMacro1</definedName>
    <definedName name="PIPE2" localSheetId="3">BlankMacro1</definedName>
    <definedName name="PIPE2">BlankMacro1</definedName>
    <definedName name="PPP" localSheetId="3">BlankMacro1</definedName>
    <definedName name="PPP">BlankMacro1</definedName>
    <definedName name="_xlnm.Print_Area" localSheetId="3">#REF!</definedName>
    <definedName name="_xlnm.Print_Area">#REF!</definedName>
    <definedName name="_xlnm.Print_Titles" localSheetId="0">'Biểu 03 TT06  '!$5:$10</definedName>
    <definedName name="_xlnm.Print_Titles">#N/A</definedName>
    <definedName name="PtichDTL" localSheetId="3">'phụ luc 01 TT06'!PtichDTL</definedName>
    <definedName name="PtichDTL">[0]!PtichDTL</definedName>
    <definedName name="qq" localSheetId="3">BlankMacro1</definedName>
    <definedName name="qq">BlankMacro1</definedName>
    <definedName name="rate">14000</definedName>
    <definedName name="RGHGSD" localSheetId="3" hidden="1">{"'Sheet1'!$L$16"}</definedName>
    <definedName name="RGHGSD" hidden="1">{"'Sheet1'!$L$16"}</definedName>
    <definedName name="sdfsgdsghf" localSheetId="3">BlankMacro1</definedName>
    <definedName name="sdfsgdsghf">BlankMacro1</definedName>
    <definedName name="shagchc" localSheetId="3">BlankMacro1</definedName>
    <definedName name="shagchc">BlankMacro1</definedName>
    <definedName name="ss" localSheetId="3">BlankMacro1</definedName>
    <definedName name="ss">BlankMacro1</definedName>
    <definedName name="TaxTV">10%</definedName>
    <definedName name="TaxXL">5%</definedName>
    <definedName name="TextRefCopyRangeCount" hidden="1">1</definedName>
    <definedName name="TKYB">"TKYB"</definedName>
    <definedName name="tlc" localSheetId="3" hidden="1">{"'Sheet1'!$L$16"}</definedName>
    <definedName name="tlc" hidden="1">{"'Sheet1'!$L$16"}</definedName>
    <definedName name="TYT" localSheetId="3">BlankMacro1</definedName>
    <definedName name="TYT">BlankMacro1</definedName>
    <definedName name="unitt" localSheetId="3">BlankMacro1</definedName>
    <definedName name="unitt">BlankMacro1</definedName>
    <definedName name="ut" localSheetId="3">BlankMacro1</definedName>
    <definedName name="ut">BlankMacro1</definedName>
    <definedName name="VAÄT_LIEÄU">"ATRAM"</definedName>
    <definedName name="vcbvhfgỷtạuyh" localSheetId="3">BlankMacro1</definedName>
    <definedName name="vcbvhfgỷtạuyh">BlankMacro1</definedName>
    <definedName name="vchjxsgdjýuhjnc" localSheetId="3">BlankMacro1</definedName>
    <definedName name="vchjxsgdjýuhjnc">BlankMacro1</definedName>
    <definedName name="vhghgdhs" localSheetId="3">BlankMacro1</definedName>
    <definedName name="vhghgdhs">BlankMacro1</definedName>
    <definedName name="vhudỷt" localSheetId="3">BlankMacro1</definedName>
    <definedName name="vhudỷt">BlankMacro1</definedName>
    <definedName name="Viet" localSheetId="3" hidden="1">{"'Sheet1'!$L$16"}</definedName>
    <definedName name="Viet" hidden="1">{"'Sheet1'!$L$16"}</definedName>
    <definedName name="Winpoints">3</definedName>
    <definedName name="WIRE1">5</definedName>
    <definedName name="XCCT">0.5</definedName>
    <definedName name="템플리트모듈1" localSheetId="3">BlankMacro1</definedName>
    <definedName name="템플리트모듈1">BlankMacro1</definedName>
    <definedName name="템플리트모듈2" localSheetId="3">BlankMacro1</definedName>
    <definedName name="템플리트모듈2">BlankMacro1</definedName>
    <definedName name="템플리트모듈3" localSheetId="3">BlankMacro1</definedName>
    <definedName name="템플리트모듈3">BlankMacro1</definedName>
    <definedName name="템플리트모듈4" localSheetId="3">BlankMacro1</definedName>
    <definedName name="템플리트모듈4">BlankMacro1</definedName>
    <definedName name="템플리트모듈5" localSheetId="3">BlankMacro1</definedName>
    <definedName name="템플리트모듈5">BlankMacro1</definedName>
    <definedName name="템플리트모듈6" localSheetId="3">BlankMacro1</definedName>
    <definedName name="템플리트모듈6">BlankMacro1</definedName>
    <definedName name="피팅" localSheetId="3">BlankMacro1</definedName>
    <definedName name="피팅">BlankMacro1</definedName>
  </definedNames>
  <calcPr calcId="162913"/>
</workbook>
</file>

<file path=xl/calcChain.xml><?xml version="1.0" encoding="utf-8"?>
<calcChain xmlns="http://schemas.openxmlformats.org/spreadsheetml/2006/main">
  <c r="K16" i="29" l="1"/>
  <c r="P16" i="29" s="1"/>
  <c r="I16" i="29"/>
  <c r="N16" i="29" s="1"/>
  <c r="F16" i="29"/>
  <c r="E16" i="29"/>
  <c r="D16" i="29"/>
  <c r="C16" i="29"/>
  <c r="G16" i="29" s="1"/>
  <c r="P15" i="29"/>
  <c r="O15" i="29"/>
  <c r="N15" i="29"/>
  <c r="M15" i="29"/>
  <c r="Q15" i="29" s="1"/>
  <c r="L15" i="29"/>
  <c r="G15" i="29"/>
  <c r="P14" i="29"/>
  <c r="N14" i="29"/>
  <c r="M14" i="29"/>
  <c r="J14" i="29"/>
  <c r="H14" i="29"/>
  <c r="G14" i="29"/>
  <c r="P13" i="29"/>
  <c r="L13" i="29"/>
  <c r="J13" i="29"/>
  <c r="O13" i="29" s="1"/>
  <c r="I13" i="29"/>
  <c r="H13" i="29"/>
  <c r="H16" i="29" s="1"/>
  <c r="G13" i="29"/>
  <c r="K12" i="29"/>
  <c r="P12" i="29" s="1"/>
  <c r="H12" i="29"/>
  <c r="M12" i="29" s="1"/>
  <c r="F12" i="29"/>
  <c r="C12" i="29"/>
  <c r="P11" i="29"/>
  <c r="M11" i="29"/>
  <c r="J11" i="29"/>
  <c r="O11" i="29" s="1"/>
  <c r="I11" i="29"/>
  <c r="L11" i="29" s="1"/>
  <c r="G11" i="29"/>
  <c r="D11" i="29"/>
  <c r="P10" i="29"/>
  <c r="M10" i="29"/>
  <c r="J10" i="29"/>
  <c r="J12" i="29" s="1"/>
  <c r="O12" i="29" s="1"/>
  <c r="E10" i="29"/>
  <c r="E12" i="29" s="1"/>
  <c r="D10" i="29"/>
  <c r="I10" i="29" s="1"/>
  <c r="K9" i="29"/>
  <c r="P9" i="29" s="1"/>
  <c r="J9" i="29"/>
  <c r="F9" i="29"/>
  <c r="C9" i="29"/>
  <c r="P8" i="29"/>
  <c r="O8" i="29"/>
  <c r="N8" i="29"/>
  <c r="M8" i="29"/>
  <c r="Q8" i="29" s="1"/>
  <c r="L8" i="29"/>
  <c r="G8" i="29"/>
  <c r="P7" i="29"/>
  <c r="M7" i="29"/>
  <c r="L7" i="29"/>
  <c r="K7" i="29"/>
  <c r="J7" i="29"/>
  <c r="O7" i="29" s="1"/>
  <c r="I7" i="29"/>
  <c r="I12" i="29" s="1"/>
  <c r="G7" i="29"/>
  <c r="P6" i="29"/>
  <c r="O6" i="29"/>
  <c r="N6" i="29"/>
  <c r="Q6" i="29" s="1"/>
  <c r="M6" i="29"/>
  <c r="L6" i="29"/>
  <c r="N10" i="29" l="1"/>
  <c r="Q10" i="29" s="1"/>
  <c r="I9" i="29"/>
  <c r="L10" i="29"/>
  <c r="M16" i="29"/>
  <c r="Q16" i="29" s="1"/>
  <c r="L16" i="29"/>
  <c r="O9" i="29"/>
  <c r="O10" i="29"/>
  <c r="N11" i="29"/>
  <c r="Q11" i="29" s="1"/>
  <c r="M13" i="29"/>
  <c r="L14" i="29"/>
  <c r="J16" i="29"/>
  <c r="O16" i="29" s="1"/>
  <c r="N7" i="29"/>
  <c r="Q7" i="29" s="1"/>
  <c r="D9" i="29"/>
  <c r="G9" i="29" s="1"/>
  <c r="H9" i="29"/>
  <c r="G10" i="29"/>
  <c r="D12" i="29"/>
  <c r="N12" i="29" s="1"/>
  <c r="Q12" i="29" s="1"/>
  <c r="L12" i="29"/>
  <c r="N13" i="29"/>
  <c r="E9" i="29"/>
  <c r="O14" i="29"/>
  <c r="Q14" i="29" s="1"/>
  <c r="Q13" i="29" l="1"/>
  <c r="G12" i="29"/>
  <c r="M9" i="29"/>
  <c r="Q9" i="29" s="1"/>
  <c r="L9" i="29"/>
  <c r="N9" i="29"/>
  <c r="N18" i="27" l="1"/>
  <c r="M18" i="27"/>
  <c r="L18" i="27"/>
  <c r="K18" i="27"/>
  <c r="J18" i="27"/>
  <c r="I18" i="27"/>
  <c r="H18" i="27"/>
  <c r="G18" i="27"/>
  <c r="F18" i="27"/>
  <c r="E18" i="27"/>
  <c r="D16" i="27"/>
  <c r="D15" i="27"/>
  <c r="D18" i="27" s="1"/>
  <c r="Z24" i="26"/>
  <c r="Y24" i="26"/>
  <c r="X24" i="26"/>
  <c r="W24" i="26"/>
  <c r="V24" i="26" s="1"/>
  <c r="AA24" i="26" s="1"/>
  <c r="AB24" i="26" s="1"/>
  <c r="AD24" i="26" s="1"/>
  <c r="U24" i="26"/>
  <c r="X23" i="26"/>
  <c r="X22" i="26" s="1"/>
  <c r="J23" i="26"/>
  <c r="J22" i="26" s="1"/>
  <c r="G23" i="26"/>
  <c r="Z23" i="26" s="1"/>
  <c r="Z22" i="26" s="1"/>
  <c r="AE22" i="26"/>
  <c r="T22" i="26"/>
  <c r="S22" i="26"/>
  <c r="R22" i="26"/>
  <c r="Q22" i="26"/>
  <c r="P22" i="26"/>
  <c r="O22" i="26"/>
  <c r="N22" i="26"/>
  <c r="M22" i="26"/>
  <c r="L22" i="26"/>
  <c r="K22" i="26"/>
  <c r="I22" i="26"/>
  <c r="H22" i="26"/>
  <c r="G22" i="26"/>
  <c r="F22" i="26"/>
  <c r="E22" i="26"/>
  <c r="D22" i="26"/>
  <c r="Z21" i="26"/>
  <c r="Y21" i="26"/>
  <c r="X21" i="26"/>
  <c r="W21" i="26"/>
  <c r="V21" i="26" s="1"/>
  <c r="U21" i="26"/>
  <c r="AA21" i="26" s="1"/>
  <c r="AB21" i="26" s="1"/>
  <c r="AD21" i="26" s="1"/>
  <c r="J21" i="26"/>
  <c r="J20" i="26"/>
  <c r="G20" i="26"/>
  <c r="Y20" i="26" s="1"/>
  <c r="Z19" i="26"/>
  <c r="X19" i="26"/>
  <c r="J19" i="26"/>
  <c r="G19" i="26"/>
  <c r="W19" i="26" s="1"/>
  <c r="Z18" i="26"/>
  <c r="Y18" i="26"/>
  <c r="X18" i="26"/>
  <c r="W18" i="26"/>
  <c r="V18" i="26" s="1"/>
  <c r="U18" i="26"/>
  <c r="AE17" i="26"/>
  <c r="Z17" i="26"/>
  <c r="Y17" i="26"/>
  <c r="X17" i="26"/>
  <c r="W17" i="26"/>
  <c r="V17" i="26" s="1"/>
  <c r="AA17" i="26" s="1"/>
  <c r="AB17" i="26" s="1"/>
  <c r="AD17" i="26" s="1"/>
  <c r="U17" i="26"/>
  <c r="J17" i="26"/>
  <c r="AE16" i="26"/>
  <c r="AE11" i="26" s="1"/>
  <c r="AE10" i="26" s="1"/>
  <c r="Z16" i="26"/>
  <c r="Y16" i="26"/>
  <c r="X16" i="26"/>
  <c r="W16" i="26"/>
  <c r="V16" i="26"/>
  <c r="J16" i="26"/>
  <c r="U16" i="26" s="1"/>
  <c r="AA16" i="26" s="1"/>
  <c r="AB16" i="26" s="1"/>
  <c r="AD16" i="26" s="1"/>
  <c r="AE15" i="26"/>
  <c r="Z15" i="26"/>
  <c r="Y15" i="26"/>
  <c r="X15" i="26"/>
  <c r="W15" i="26"/>
  <c r="V15" i="26" s="1"/>
  <c r="U15" i="26"/>
  <c r="J15" i="26"/>
  <c r="AE14" i="26"/>
  <c r="Z14" i="26"/>
  <c r="Y14" i="26"/>
  <c r="X14" i="26"/>
  <c r="V14" i="26" s="1"/>
  <c r="W14" i="26"/>
  <c r="J14" i="26"/>
  <c r="U14" i="26" s="1"/>
  <c r="AA14" i="26" s="1"/>
  <c r="AB14" i="26" s="1"/>
  <c r="AD14" i="26" s="1"/>
  <c r="Z13" i="26"/>
  <c r="X13" i="26"/>
  <c r="J13" i="26"/>
  <c r="G13" i="26"/>
  <c r="W13" i="26" s="1"/>
  <c r="Y12" i="26"/>
  <c r="U12" i="26"/>
  <c r="J12" i="26"/>
  <c r="G12" i="26"/>
  <c r="W12" i="26" s="1"/>
  <c r="T11" i="26"/>
  <c r="S11" i="26"/>
  <c r="R11" i="26"/>
  <c r="Q11" i="26"/>
  <c r="P11" i="26"/>
  <c r="O11" i="26"/>
  <c r="N11" i="26"/>
  <c r="M11" i="26"/>
  <c r="L11" i="26"/>
  <c r="K11" i="26"/>
  <c r="I11" i="26"/>
  <c r="H11" i="26"/>
  <c r="F11" i="26"/>
  <c r="E11" i="26"/>
  <c r="D11" i="26"/>
  <c r="AA15" i="26" l="1"/>
  <c r="AB15" i="26" s="1"/>
  <c r="AD15" i="26" s="1"/>
  <c r="AA18" i="26"/>
  <c r="AB18" i="26" s="1"/>
  <c r="AD18" i="26" s="1"/>
  <c r="W20" i="26"/>
  <c r="W11" i="26" s="1"/>
  <c r="J11" i="26"/>
  <c r="G11" i="26"/>
  <c r="X12" i="26"/>
  <c r="X11" i="26" s="1"/>
  <c r="U13" i="26"/>
  <c r="Y13" i="26"/>
  <c r="Y11" i="26" s="1"/>
  <c r="U19" i="26"/>
  <c r="Y19" i="26"/>
  <c r="V19" i="26" s="1"/>
  <c r="Z20" i="26"/>
  <c r="W23" i="26"/>
  <c r="Z12" i="26"/>
  <c r="Z11" i="26" s="1"/>
  <c r="X20" i="26"/>
  <c r="U23" i="26"/>
  <c r="Y23" i="26"/>
  <c r="Y22" i="26" s="1"/>
  <c r="U20" i="26"/>
  <c r="U11" i="26" l="1"/>
  <c r="AA19" i="26"/>
  <c r="AB19" i="26" s="1"/>
  <c r="AD19" i="26" s="1"/>
  <c r="V13" i="26"/>
  <c r="AA13" i="26" s="1"/>
  <c r="AB13" i="26" s="1"/>
  <c r="AD13" i="26" s="1"/>
  <c r="U22" i="26"/>
  <c r="V23" i="26"/>
  <c r="V22" i="26" s="1"/>
  <c r="W22" i="26"/>
  <c r="V20" i="26"/>
  <c r="AA20" i="26" s="1"/>
  <c r="AB20" i="26" s="1"/>
  <c r="AD20" i="26" s="1"/>
  <c r="V12" i="26"/>
  <c r="V11" i="26" l="1"/>
  <c r="AA12" i="26"/>
  <c r="AA23" i="26"/>
  <c r="AA22" i="26" l="1"/>
  <c r="AB23" i="26"/>
  <c r="AD23" i="26" s="1"/>
  <c r="AD22" i="26" s="1"/>
  <c r="AB12" i="26"/>
  <c r="AD12" i="26" s="1"/>
  <c r="AD11" i="26" s="1"/>
  <c r="AA11" i="26"/>
  <c r="AD10" i="26" l="1"/>
  <c r="AF10" i="26" s="1"/>
  <c r="AG10" i="26" l="1"/>
  <c r="AH10" i="26" s="1"/>
  <c r="AJ10" i="26" s="1"/>
  <c r="D14" i="25" l="1"/>
  <c r="E9" i="25" l="1"/>
  <c r="F17" i="25"/>
  <c r="I17" i="25" s="1"/>
  <c r="I13" i="25"/>
  <c r="I12" i="25"/>
  <c r="C13" i="25"/>
  <c r="C14" i="25"/>
  <c r="C15" i="25"/>
  <c r="C12" i="25"/>
  <c r="F13" i="25"/>
  <c r="F14" i="25"/>
  <c r="F15" i="25"/>
  <c r="I15" i="25" s="1"/>
  <c r="F12" i="25"/>
  <c r="D11" i="25"/>
  <c r="D10" i="25" s="1"/>
  <c r="D9" i="25" s="1"/>
  <c r="E11" i="25"/>
  <c r="E10" i="25" s="1"/>
  <c r="G11" i="25"/>
  <c r="G10" i="25" s="1"/>
  <c r="G9" i="25" s="1"/>
  <c r="H11" i="25"/>
  <c r="D16" i="25"/>
  <c r="E16" i="25"/>
  <c r="G16" i="25"/>
  <c r="H16" i="25"/>
  <c r="C17" i="25"/>
  <c r="C16" i="25" s="1"/>
  <c r="I14" i="25" l="1"/>
  <c r="C11" i="25"/>
  <c r="F16" i="25"/>
  <c r="I16" i="25" s="1"/>
  <c r="H10" i="25"/>
  <c r="H9" i="25" s="1"/>
  <c r="I11" i="25"/>
  <c r="F11" i="25"/>
  <c r="F10" i="25" s="1"/>
  <c r="F9" i="25" s="1"/>
  <c r="I10" i="25" l="1"/>
  <c r="I9" i="25" s="1"/>
  <c r="C10" i="25" l="1"/>
  <c r="C9" i="25" s="1"/>
  <c r="D32" i="25"/>
  <c r="C32" i="25" s="1"/>
  <c r="G32" i="25"/>
  <c r="F32" i="25" s="1"/>
  <c r="E19" i="25"/>
  <c r="E27" i="25"/>
  <c r="H27" i="25"/>
  <c r="E18" i="25" l="1"/>
  <c r="I32" i="25"/>
  <c r="F29" i="25"/>
  <c r="C29" i="25"/>
  <c r="F26" i="25"/>
  <c r="C26" i="25"/>
  <c r="I29" i="25" l="1"/>
  <c r="I26" i="25"/>
  <c r="F31" i="25"/>
  <c r="G30" i="25"/>
  <c r="F30" i="25" l="1"/>
  <c r="G27" i="25"/>
  <c r="H21" i="25"/>
  <c r="G21" i="25"/>
  <c r="H20" i="25" l="1"/>
  <c r="G20" i="25"/>
  <c r="F20" i="25" l="1"/>
  <c r="F21" i="25"/>
  <c r="F22" i="25"/>
  <c r="G23" i="25"/>
  <c r="G19" i="25" s="1"/>
  <c r="G18" i="25" s="1"/>
  <c r="F23" i="25" l="1"/>
  <c r="F28" i="25"/>
  <c r="F27" i="25" s="1"/>
  <c r="F24" i="25" l="1"/>
  <c r="D24" i="25" l="1"/>
  <c r="D19" i="25" s="1"/>
  <c r="H25" i="25"/>
  <c r="H19" i="25" s="1"/>
  <c r="H18" i="25" s="1"/>
  <c r="F25" i="25" l="1"/>
  <c r="F19" i="25" s="1"/>
  <c r="F18" i="25" s="1"/>
  <c r="C20" i="25" l="1"/>
  <c r="I20" i="25" l="1"/>
  <c r="D30" i="25"/>
  <c r="C30" i="25" s="1"/>
  <c r="C21" i="25"/>
  <c r="I21" i="25" s="1"/>
  <c r="C22" i="25"/>
  <c r="I22" i="25" s="1"/>
  <c r="C23" i="25"/>
  <c r="I23" i="25" s="1"/>
  <c r="C24" i="25"/>
  <c r="I24" i="25" s="1"/>
  <c r="C25" i="25"/>
  <c r="C28" i="25"/>
  <c r="C31" i="25"/>
  <c r="I31" i="25" s="1"/>
  <c r="I30" i="25" l="1"/>
  <c r="I27" i="25" s="1"/>
  <c r="D27" i="25"/>
  <c r="D18" i="25" s="1"/>
  <c r="C19" i="25"/>
  <c r="C27" i="25"/>
  <c r="I19" i="25"/>
  <c r="C18" i="25" l="1"/>
  <c r="I18" i="25"/>
</calcChain>
</file>

<file path=xl/sharedStrings.xml><?xml version="1.0" encoding="utf-8"?>
<sst xmlns="http://schemas.openxmlformats.org/spreadsheetml/2006/main" count="237" uniqueCount="183">
  <si>
    <t>I</t>
  </si>
  <si>
    <t>Ghi chú</t>
  </si>
  <si>
    <t>Tổng số</t>
  </si>
  <si>
    <t>Số TT</t>
  </si>
  <si>
    <t>Nội dung</t>
  </si>
  <si>
    <t>Biểu số 01</t>
  </si>
  <si>
    <t>Năm 2022</t>
  </si>
  <si>
    <t>Năm 2023</t>
  </si>
  <si>
    <t>Học bổng khuyến khích học tập theo Nghị định 84/2020/NĐ-CP</t>
  </si>
  <si>
    <t>Học bổng học sinh đội tuyển tỉnh thi HS giỏi quốc gia</t>
  </si>
  <si>
    <t>Kinh phí hỗ trợ học sinh và trường phổ thông ở vùng có điều kiện KTXH ĐBKK theo Nghị định 116/2016/NĐ-CP</t>
  </si>
  <si>
    <t>Kinh phí hỗ trợ chi phí học tập theo Nghị định 81/2021/NĐ-CP</t>
  </si>
  <si>
    <t>Kinh phí sửa chữa bàn, ghế học sinh và các phòng học</t>
  </si>
  <si>
    <t>Kinh phí mua sắm thiết bị và vật tư hàng hóa phục vụ công tác dạy học</t>
  </si>
  <si>
    <t>Chênh lệch</t>
  </si>
  <si>
    <t xml:space="preserve">Số Quyết toán Đơn vị báo cáo </t>
  </si>
  <si>
    <t>Kết quả thanh tra</t>
  </si>
  <si>
    <t>Kinh phí thực hiện nhiệm vụ không thường xuyên</t>
  </si>
  <si>
    <t>KẾT QUẢ THANH TRA NGUỒN NGÂN SÁCH NHÀ NƯỚC CẤP NĂM 2022, 2023</t>
  </si>
  <si>
    <t>ĐVT: đồng</t>
  </si>
  <si>
    <t>KP thực hiện chính sách tinh giản biên chế năm 2023</t>
  </si>
  <si>
    <t>TẠI TRƯỜNG THPT CHUYÊN NGUYỄN TẤT THÀNH</t>
  </si>
  <si>
    <t>Kinh phí bồi dưỡng đội tuyển HS giỏi quốc gia</t>
  </si>
  <si>
    <t>Sửa chữa hội trường và sửa chữa các Khu vệ sinh nhà học 3 tầng tại Trường THPT chuyên Nguyễn Tất Thành;</t>
  </si>
  <si>
    <t>Cải tạo, sửa chữa nhà ở ký túc xá học sinh, phòng học, phòng học bộ môn và thư viện Trường THPT chuyên Nguyễn Tất Thành</t>
  </si>
  <si>
    <t xml:space="preserve">Đối với nhóm chế độ, chính sách của học sinh, giáo viên </t>
  </si>
  <si>
    <t xml:space="preserve"> -</t>
  </si>
  <si>
    <t>Đối với nhóm kinh phí mua sắm, sửa chữa, trong đó:</t>
  </si>
  <si>
    <t>Kinh phí trang thiết bị phòng máy vi tính phục vụ dạy học (*)</t>
  </si>
  <si>
    <t>Kinh phí cấp bù miễn, giảm học phí theo Nghị định 81/2021/NĐ-CP</t>
  </si>
  <si>
    <t>Kinh phí chi thường xuyên giao theo cơ cấu lương/chi khác</t>
  </si>
  <si>
    <t xml:space="preserve">Chi thường xuyên cho hoạt động giảng dạy và học tập theo tỷ lệ quy định. </t>
  </si>
  <si>
    <t>Chi tiền lương, phụ cấp, các khoản có tính chất lương (bảo hiểm xã hội, bảo hiểm y tế, bảo hiểm thất nghiệp, kinh phí công đoàn)</t>
  </si>
  <si>
    <t>Điều chỉnh giảm theo Kết luận Kiểm toán năm 2021</t>
  </si>
  <si>
    <t>Kinh phí thực hiện cải cách tiền lương</t>
  </si>
  <si>
    <t>Kinh phí bổ sung thực hiện CCTL theo Nghị định số 24/2023/NĐ-CP</t>
  </si>
  <si>
    <t>TỔNG SỐ</t>
  </si>
  <si>
    <t>II</t>
  </si>
  <si>
    <t xml:space="preserve">Kinh phí chi thường xuyên </t>
  </si>
  <si>
    <t>Điều chỉnh tăng giảm để thực hiện luân chuyển giáo viên trong năm và hỗ trợ bù hụt thu</t>
  </si>
  <si>
    <t xml:space="preserve"> KINH PHÍ ĐIỀU CHỈNH TĂNG, GIẢM DO LUÂN CHUYỂN, ĐIỀU ĐỘNG GIÁO VIÊN NĂM 2023</t>
  </si>
  <si>
    <t>ĐVT: Triệu đồng</t>
  </si>
  <si>
    <t>TT</t>
  </si>
  <si>
    <t>Họ và tên</t>
  </si>
  <si>
    <t>Nhu cầu kinh phí tăng, giảm năm 2023</t>
  </si>
  <si>
    <t>Đã bố trí dự toán đầu năm 2023</t>
  </si>
  <si>
    <t>Quỹ tiền lương tăng năm 2023</t>
  </si>
  <si>
    <t>Chi khác theo cơ cấu 85/15 tăng năm 2024</t>
  </si>
  <si>
    <t>Tổng số cấp bổ sung</t>
  </si>
  <si>
    <t>Kinh phí đã cấp bổ sung tại Quyết định 721/QĐ-SGDĐT</t>
  </si>
  <si>
    <t>Kinh phí cấp vượt</t>
  </si>
  <si>
    <t>Ghi chú (ghi cụ
 thể đi, đến từ đơn vị nào)</t>
  </si>
  <si>
    <t>Hệ số lương ngạch, bậc</t>
  </si>
  <si>
    <t xml:space="preserve">Tổng hệ số phụ cấp </t>
  </si>
  <si>
    <t>Hệ số các khoản đóng góp 23,5%</t>
  </si>
  <si>
    <t>Tổng cộng hệ số lương, phụ cấp, các khoản đóng góp</t>
  </si>
  <si>
    <t>Lương chi trả thực tế tăng, giảm 1 tháng (Lương 1,49tr)</t>
  </si>
  <si>
    <t>Số tháng tăng, giảm</t>
  </si>
  <si>
    <t>Tổng hệ số các khoản đóng góp</t>
  </si>
  <si>
    <t>BHXH (17,5%)</t>
  </si>
  <si>
    <t>BHYT (3%)</t>
  </si>
  <si>
    <t>KPCĐ (2%)</t>
  </si>
  <si>
    <t xml:space="preserve">BH TN (1%) </t>
  </si>
  <si>
    <t>A</t>
  </si>
  <si>
    <t>B</t>
  </si>
  <si>
    <t>2</t>
  </si>
  <si>
    <t>3</t>
  </si>
  <si>
    <t>4</t>
  </si>
  <si>
    <t>4,1</t>
  </si>
  <si>
    <t>4,2</t>
  </si>
  <si>
    <t>4.3</t>
  </si>
  <si>
    <t>4,4</t>
  </si>
  <si>
    <t xml:space="preserve">5=2+3+4
</t>
  </si>
  <si>
    <t>6=5*
1,49tr</t>
  </si>
  <si>
    <t>7</t>
  </si>
  <si>
    <t>8=6*7</t>
  </si>
  <si>
    <t>9</t>
  </si>
  <si>
    <t>10=8-9</t>
  </si>
  <si>
    <t>11</t>
  </si>
  <si>
    <t>12=10+11</t>
  </si>
  <si>
    <t>13</t>
  </si>
  <si>
    <t>14=13-12</t>
  </si>
  <si>
    <t>TỔNG SỐ QUỸ LƯƠNG TĂNG, GIẢM TRONG NĂM</t>
  </si>
  <si>
    <t>BIÊN CHẾ TĂNG (đến)</t>
  </si>
  <si>
    <t>Lê Châu Vân</t>
  </si>
  <si>
    <t>Sở GD&amp;ĐT đến T2/2023</t>
  </si>
  <si>
    <t>Sở GD&amp;ĐT Kon Tum đến T2/2023 ( T9 nâng lương )</t>
  </si>
  <si>
    <t>Nguyễn Minh Đại</t>
  </si>
  <si>
    <t xml:space="preserve"> Mới tuyển dụng T6/2023</t>
  </si>
  <si>
    <t>Nguyễn Hà Phương Thủy</t>
  </si>
  <si>
    <t>Lê Thị Xuân Đào</t>
  </si>
  <si>
    <t>Nguyễn Thị Tâm</t>
  </si>
  <si>
    <t>Nguyễn Thị Thiên Nương</t>
  </si>
  <si>
    <t xml:space="preserve"> THCS-THPT Liên Việt đến T8/2023</t>
  </si>
  <si>
    <t>Lưu Công Trừng</t>
  </si>
  <si>
    <t xml:space="preserve"> THPT Kon Tum đến T9/2023</t>
  </si>
  <si>
    <t>Nguyễn Thị Thanh Hương</t>
  </si>
  <si>
    <t xml:space="preserve"> THCS-THPT Liên Việt đến T9/2023</t>
  </si>
  <si>
    <t>01 chỉ tiêu  bổ sung  tại Quyết định số 387/QĐ-SGDĐT ngày 10/7/2023</t>
  </si>
  <si>
    <t>Bổ sung 1 chỉ tiêu tăng thêm, nâng tổng số ngườ làm việc lên 85 người</t>
  </si>
  <si>
    <t>BIÊN CHẾ GIẢM (đi)</t>
  </si>
  <si>
    <t>Phan Đức</t>
  </si>
  <si>
    <t>Về Sở GD&amp;ĐT T3/2023</t>
  </si>
  <si>
    <t>Lê Thị Hương</t>
  </si>
  <si>
    <t xml:space="preserve"> Về THPT Ngô Mây T8/2023</t>
  </si>
  <si>
    <t>Phụ lục số 02</t>
  </si>
  <si>
    <t>TỔNG HỢP XỬ LÝ VI PHẠM VỀ KINH TẾ VÀ XỬ LÝ KHÁC VỀ KINH TẾ</t>
  </si>
  <si>
    <t>STT</t>
  </si>
  <si>
    <t>Cơ quan/tổ chức/Đơn vị/cá nhân vi phạm</t>
  </si>
  <si>
    <t>Nội dung vi phạm</t>
  </si>
  <si>
    <t>Tổng giá trị vi phạm</t>
  </si>
  <si>
    <t>Kiến nghị xử lý</t>
  </si>
  <si>
    <t>Tiền hoặc tài sản quy thành tiền (Tr.đ)</t>
  </si>
  <si>
    <r>
      <t>Đất (m</t>
    </r>
    <r>
      <rPr>
        <b/>
        <vertAlign val="superscript"/>
        <sz val="12"/>
        <rFont val="Times New Roman"/>
        <family val="1"/>
      </rPr>
      <t>2</t>
    </r>
    <r>
      <rPr>
        <b/>
        <sz val="12"/>
        <rFont val="Times New Roman"/>
        <family val="1"/>
      </rPr>
      <t>)</t>
    </r>
  </si>
  <si>
    <t>Kiến nghị thu hồi</t>
  </si>
  <si>
    <t>Xuất toán</t>
  </si>
  <si>
    <t>Giảm trừ quyết toán</t>
  </si>
  <si>
    <t>Xử lý khác</t>
  </si>
  <si>
    <t>Về ngân sách nhà nước</t>
  </si>
  <si>
    <t>Về cơ quan, tổ chức, đơn vị</t>
  </si>
  <si>
    <t>Tiền (Tr.đ)</t>
  </si>
  <si>
    <r>
      <t>Nhà, đất (m</t>
    </r>
    <r>
      <rPr>
        <b/>
        <vertAlign val="superscript"/>
        <sz val="12"/>
        <rFont val="Times New Roman"/>
        <family val="1"/>
      </rPr>
      <t>2</t>
    </r>
    <r>
      <rPr>
        <b/>
        <sz val="12"/>
        <rFont val="Times New Roman"/>
        <family val="1"/>
      </rPr>
      <t>)</t>
    </r>
  </si>
  <si>
    <t>Đất (m2)</t>
  </si>
  <si>
    <t>Trường Trung học phổ thông Chuyên Nguyễn Tất Thành</t>
  </si>
  <si>
    <t>Thanh toán sai đơn giá vật liệu xây dựng, thanh toán chi phí gián tiếp vượt tỷ lệ quy định đối với hạng mục Sơn sữa cầu thanh nhà hiệu bộ và các dãy nhà học</t>
  </si>
  <si>
    <t>Thanh toán vượt khối lượng nghiệm thu thực tế và giá vật tư lắp đặt mô tơ tự động cổng trường, thanh toán chi phí gián tiếp vượt tỷ lệ quy định đối với hạng mục sửa chữa khu vệ sinh của khối nhà hiệu bộ 03 tầng; cổng, tường rào giáp đường Nguyễn Huệ</t>
  </si>
  <si>
    <t>Thanh toán sai đơn giá vật liệu xây dựng, thanh toán chi phí gián tiếp vượt tỷ lệ quy định đối với hạng mục sữa chữa nền gạch hành lang dãy nhà học 3 tầng và phòng hội đồng</t>
  </si>
  <si>
    <t>Truy thu 2% thuế GTGT của Công ty TNHH Đạm Phú (do đã thanh toán thuế 10% GTGT không đúng quy định)</t>
  </si>
  <si>
    <t>Thu hồi nộp ngân sách của Công ty TNHH Đại Phú chênh lệch giá vật liệu do áp dụng giá chưa sát giá thị trường</t>
  </si>
  <si>
    <t>Giảm trừ dự toán chi thường xuyên bố trí hoạt động giảng dạy và học tập năm 2024</t>
  </si>
  <si>
    <t>Tổng cộng</t>
  </si>
  <si>
    <t>(Kèm theo Kết luận số  79/KL-TTr ngày 18 /10/2024 của Chánh thanh tra Sở Tài chính)</t>
  </si>
  <si>
    <t xml:space="preserve">TỔNG HỢP THU - CHI CÁC NGUỒN SỰ NGHIỆP TRƯỜNG CHUYÊN  2 NĂM </t>
  </si>
  <si>
    <t xml:space="preserve">STT </t>
  </si>
  <si>
    <t xml:space="preserve">NỘI DUNG </t>
  </si>
  <si>
    <t xml:space="preserve">ĐƠN VỊ BÁO CÁO </t>
  </si>
  <si>
    <t xml:space="preserve">SỐ ĐOÀN THANH TRA </t>
  </si>
  <si>
    <t>CHÊNH LỆCH ĐTT/BCĐV</t>
  </si>
  <si>
    <t>Học Phí</t>
  </si>
  <si>
    <t>Giữ xe</t>
  </si>
  <si>
    <t>Dạy tăng cường</t>
  </si>
  <si>
    <t xml:space="preserve"> Căng tin</t>
  </si>
  <si>
    <t xml:space="preserve">tổng cộng </t>
  </si>
  <si>
    <t xml:space="preserve">Học Phí </t>
  </si>
  <si>
    <t xml:space="preserve"> SỐ PHẢI THU TRONG NĂM </t>
  </si>
  <si>
    <t xml:space="preserve"> Số đã thực thu trong năm </t>
  </si>
  <si>
    <t xml:space="preserve"> Số còn phải thu chuyển năm sau</t>
  </si>
  <si>
    <t xml:space="preserve"> Tổng số chi đè nghị quyết tquyết toán năm</t>
  </si>
  <si>
    <t xml:space="preserve"> Chi phục vụ hoạt động </t>
  </si>
  <si>
    <t xml:space="preserve"> Chi nộp ngân sách (thuê TNDN)</t>
  </si>
  <si>
    <t xml:space="preserve"> Số còn lại sau trừ chi pchi phí hợp lý và nghĩa vụ NS</t>
  </si>
  <si>
    <t xml:space="preserve"> Số trích lập CCTL</t>
  </si>
  <si>
    <t xml:space="preserve"> Số bổ sung chi hoạt động thường xuyên </t>
  </si>
  <si>
    <t xml:space="preserve"> Số chi trích lập các quỹ</t>
  </si>
  <si>
    <t xml:space="preserve">Tổng CCTL và bổ sung chi thường xuyên </t>
  </si>
  <si>
    <t xml:space="preserve">TỔNG HỢP KIẾN NGHỊ XỬ LÝ TRÁCH NHIỆM
</t>
  </si>
  <si>
    <t xml:space="preserve">Kiến nghị xử lý trách nhiệm </t>
  </si>
  <si>
    <t xml:space="preserve">Hành chính </t>
  </si>
  <si>
    <t>Chuyển cơ quan công an</t>
  </si>
  <si>
    <t xml:space="preserve">Chuyển cơ quan chức năng khác </t>
  </si>
  <si>
    <t>CÁ NHÂN</t>
  </si>
  <si>
    <t>…</t>
  </si>
  <si>
    <t xml:space="preserve"> TỔ CHỨC</t>
  </si>
  <si>
    <t>Phụ lục số 03</t>
  </si>
  <si>
    <t xml:space="preserve">TỔNG HỢP KIẾN NGHỊ XỬ LÝ TRÁCH NHIỆM </t>
  </si>
  <si>
    <t xml:space="preserve">NỘI DUNG KIẾN NGHỊ </t>
  </si>
  <si>
    <t xml:space="preserve">Thông tin về văn bản kiến nghị hoàn thiện </t>
  </si>
  <si>
    <t xml:space="preserve">Số văn bản </t>
  </si>
  <si>
    <t xml:space="preserve">Ngày tháng năm ban hành </t>
  </si>
  <si>
    <t xml:space="preserve">Cơ quan ban hành </t>
  </si>
  <si>
    <t xml:space="preserve"> KIẾN NGHỊ BÃI BỎ </t>
  </si>
  <si>
    <t xml:space="preserve">KIẾN NGHỊ SỬA ĐỔI, BỔ SUNG </t>
  </si>
  <si>
    <t xml:space="preserve">  Rà soát điều chỉnh, sửa đổi, bổ sung hoàn thiện Quy chế chi quản lý, sử dụng tài sản công ; phương án sắp xếp quản lý, sử dụng tài sản công </t>
  </si>
  <si>
    <t>III</t>
  </si>
  <si>
    <t xml:space="preserve"> KIẾN NGHỊ BAN HÀNH MỚI</t>
  </si>
  <si>
    <t xml:space="preserve">Kèm theo kết luận thanh tra tại Trường THPT Chuyên Nguyễn Tất Thành Kon Tum  </t>
  </si>
  <si>
    <t>2022-2023</t>
  </si>
  <si>
    <t xml:space="preserve"> Trường THPT chuyên Nguyễn Tất Thành</t>
  </si>
  <si>
    <t xml:space="preserve"> Chánh thanh tra Sở Tài chính </t>
  </si>
  <si>
    <t>79/KL-TTr</t>
  </si>
  <si>
    <t xml:space="preserve"> Tổ chức họp làm rõ trách nhiệm tập thể, các nhân có liên quan để xảy ra các vi phạm nêu trong Kết luận thanh tra </t>
  </si>
  <si>
    <t xml:space="preserve">Phụ lục kèm theo Kết luận thanh tra số 79/KL-TTr ngày 18/10/2024 của Chánh thanh tra  Sở Tài chính </t>
  </si>
  <si>
    <t xml:space="preserve"> Chỉ đạo triển khai hoàn thiện những vấn đề hạn chế , tồn tại nêu ra tại điểm 3.2 phần IV Kết luận thanh 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</si>
</sst>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quot;$&quot;#,##0_);[Red]\(&quot;$&quot;#,##0\)"/>
    <numFmt numFmtId="165" formatCode="_(* #,##0.00_);_(* \(#,##0.00\);_(* &quot;-&quot;??_);_(@_)"/>
    <numFmt numFmtId="166" formatCode="_(* #,##0_);_(* \(#,##0\);_(* &quot;-&quot;??_);_(@_)"/>
    <numFmt numFmtId="167" formatCode="_(* #,##0.0_);_(* \(#,##0.0\);_(* &quot;-&quot;??_);_(@_)"/>
    <numFmt numFmtId="168" formatCode="_(* #,##0_);_(* \(#,##0\);_(* &quot;-&quot;_);_(@_)"/>
    <numFmt numFmtId="169" formatCode="_-* #,##0.00_-;\-* #,##0.00_-;_-* &quot;-&quot;_-;_-@_-"/>
    <numFmt numFmtId="170" formatCode="_-* #,##0.0_-;\-* #,##0.0_-;_-* &quot;-&quot;_-;_-@_-"/>
    <numFmt numFmtId="171" formatCode="_(* #,##0.0_);_(* \(#,##0.0\);_(* &quot;-&quot;?_);_(@_)"/>
    <numFmt numFmtId="172" formatCode="#,##0;[Red]#,##0"/>
  </numFmts>
  <fonts count="33" x14ac:knownFonts="1">
    <font>
      <sz val="11"/>
      <color theme="1"/>
      <name val="Calibri"/>
      <family val="2"/>
      <scheme val="minor"/>
    </font>
    <font>
      <sz val="11"/>
      <color theme="1"/>
      <name val="Times New Roman"/>
      <family val="2"/>
    </font>
    <font>
      <sz val="12"/>
      <name val="Times New Roman"/>
      <family val="1"/>
    </font>
    <font>
      <b/>
      <sz val="12"/>
      <name val="Times New Roman"/>
      <family val="1"/>
    </font>
    <font>
      <sz val="11"/>
      <color indexed="8"/>
      <name val="Calibri"/>
      <family val="2"/>
    </font>
    <font>
      <sz val="12"/>
      <name val=".VnTime"/>
      <family val="2"/>
    </font>
    <font>
      <sz val="10"/>
      <name val="Arial"/>
      <family val="2"/>
    </font>
    <font>
      <sz val="12"/>
      <color rgb="FFFF0000"/>
      <name val="Times New Roman"/>
      <family val="1"/>
    </font>
    <font>
      <sz val="11"/>
      <color theme="1"/>
      <name val="Calibri"/>
      <family val="2"/>
      <scheme val="minor"/>
    </font>
    <font>
      <b/>
      <sz val="12"/>
      <name val="Times New Roman"/>
      <family val="1"/>
      <charset val="163"/>
    </font>
    <font>
      <sz val="11"/>
      <name val="Times New Roman"/>
      <family val="1"/>
    </font>
    <font>
      <sz val="12"/>
      <color theme="1"/>
      <name val="Times New Roman"/>
      <family val="1"/>
      <charset val="163"/>
    </font>
    <font>
      <b/>
      <sz val="12"/>
      <color theme="1"/>
      <name val="Times New Roman"/>
      <family val="1"/>
      <charset val="163"/>
    </font>
    <font>
      <sz val="12"/>
      <name val="Times New Roman"/>
      <family val="1"/>
      <charset val="163"/>
    </font>
    <font>
      <sz val="12"/>
      <color theme="1"/>
      <name val="Times New Roman"/>
      <family val="1"/>
    </font>
    <font>
      <i/>
      <sz val="10"/>
      <color theme="1"/>
      <name val="Times New Roman"/>
      <family val="1"/>
    </font>
    <font>
      <b/>
      <sz val="12"/>
      <color rgb="FFFF0000"/>
      <name val="Times New Roman"/>
      <family val="1"/>
    </font>
    <font>
      <sz val="14"/>
      <color rgb="FFFF0000"/>
      <name val="Times New Roman"/>
      <family val="1"/>
    </font>
    <font>
      <b/>
      <sz val="11"/>
      <name val="Arial Narrow"/>
      <family val="2"/>
    </font>
    <font>
      <sz val="14"/>
      <color theme="1"/>
      <name val="Times New Roman"/>
      <family val="1"/>
    </font>
    <font>
      <b/>
      <sz val="11"/>
      <color theme="1"/>
      <name val="Times New Roman"/>
      <family val="2"/>
    </font>
    <font>
      <b/>
      <sz val="14"/>
      <name val="Times New Roman"/>
      <family val="1"/>
    </font>
    <font>
      <sz val="10"/>
      <name val="Times New Roman"/>
      <family val="1"/>
    </font>
    <font>
      <i/>
      <sz val="11"/>
      <name val="Times New Roman"/>
      <family val="1"/>
    </font>
    <font>
      <b/>
      <sz val="11"/>
      <name val="Times New Roman"/>
      <family val="1"/>
    </font>
    <font>
      <b/>
      <sz val="10"/>
      <name val="Times New Roman"/>
      <family val="1"/>
    </font>
    <font>
      <sz val="14"/>
      <name val="Times New Roman"/>
      <family val="1"/>
    </font>
    <font>
      <b/>
      <vertAlign val="superscript"/>
      <sz val="12"/>
      <name val="Times New Roman"/>
      <family val="1"/>
    </font>
    <font>
      <b/>
      <sz val="11"/>
      <color theme="1"/>
      <name val="Times New Roman"/>
      <family val="1"/>
    </font>
    <font>
      <b/>
      <sz val="14"/>
      <color theme="1"/>
      <name val="Times New Roman"/>
      <family val="1"/>
    </font>
    <font>
      <b/>
      <i/>
      <sz val="14"/>
      <color theme="1"/>
      <name val="Times New Roman"/>
      <family val="1"/>
    </font>
    <font>
      <b/>
      <sz val="12"/>
      <color theme="1"/>
      <name val="Times New Roman"/>
      <family val="1"/>
    </font>
    <font>
      <b/>
      <i/>
      <sz val="11"/>
      <color theme="1"/>
      <name val="Times New Roman"/>
      <family val="1"/>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2">
    <xf numFmtId="0" fontId="0" fillId="0" borderId="0"/>
    <xf numFmtId="0" fontId="6" fillId="0" borderId="0"/>
    <xf numFmtId="165" fontId="4" fillId="0" borderId="0" applyFont="0" applyFill="0" applyBorder="0" applyAlignment="0" applyProtection="0"/>
    <xf numFmtId="164" fontId="6" fillId="0" borderId="0" applyFont="0" applyFill="0" applyBorder="0" applyAlignment="0" applyProtection="0"/>
    <xf numFmtId="0" fontId="6" fillId="0" borderId="0"/>
    <xf numFmtId="0" fontId="5" fillId="0" borderId="0"/>
    <xf numFmtId="43" fontId="8" fillId="0" borderId="0" applyFont="0" applyFill="0" applyBorder="0" applyAlignment="0" applyProtection="0"/>
    <xf numFmtId="0" fontId="2" fillId="0" borderId="0"/>
    <xf numFmtId="165" fontId="6" fillId="0" borderId="0" applyFont="0" applyFill="0" applyBorder="0" applyAlignment="0" applyProtection="0"/>
    <xf numFmtId="0" fontId="14" fillId="0" borderId="0"/>
    <xf numFmtId="165" fontId="2" fillId="0" borderId="0" applyFont="0" applyFill="0" applyBorder="0" applyAlignment="0" applyProtection="0"/>
    <xf numFmtId="0" fontId="1" fillId="0" borderId="0"/>
  </cellStyleXfs>
  <cellXfs count="218">
    <xf numFmtId="0" fontId="0" fillId="0" borderId="0" xfId="0"/>
    <xf numFmtId="3" fontId="11" fillId="0" borderId="0" xfId="0" applyNumberFormat="1" applyFont="1" applyAlignment="1">
      <alignment vertical="center"/>
    </xf>
    <xf numFmtId="3" fontId="12" fillId="0" borderId="0" xfId="0" applyNumberFormat="1" applyFont="1" applyAlignment="1">
      <alignment vertical="center"/>
    </xf>
    <xf numFmtId="0" fontId="10" fillId="2" borderId="2" xfId="5" quotePrefix="1" applyFont="1" applyFill="1" applyBorder="1" applyAlignment="1">
      <alignment horizontal="left" vertical="center" wrapText="1"/>
    </xf>
    <xf numFmtId="3" fontId="12" fillId="0" borderId="0" xfId="0" applyNumberFormat="1" applyFont="1" applyAlignment="1">
      <alignment horizontal="center" vertical="center"/>
    </xf>
    <xf numFmtId="3" fontId="12" fillId="2" borderId="0" xfId="0" applyNumberFormat="1" applyFont="1" applyFill="1" applyAlignment="1">
      <alignment vertical="center"/>
    </xf>
    <xf numFmtId="3" fontId="12" fillId="0" borderId="2" xfId="0" applyNumberFormat="1" applyFont="1" applyBorder="1" applyAlignment="1">
      <alignment horizontal="center" vertical="center"/>
    </xf>
    <xf numFmtId="3" fontId="9" fillId="0" borderId="2" xfId="0" applyNumberFormat="1" applyFont="1" applyBorder="1" applyAlignment="1">
      <alignment vertical="center" wrapText="1"/>
    </xf>
    <xf numFmtId="3" fontId="12" fillId="2" borderId="2" xfId="0" applyNumberFormat="1" applyFont="1" applyFill="1" applyBorder="1" applyAlignment="1">
      <alignment vertical="center"/>
    </xf>
    <xf numFmtId="3" fontId="9" fillId="0" borderId="2" xfId="0" applyNumberFormat="1" applyFont="1" applyBorder="1" applyAlignment="1">
      <alignment horizontal="center" vertical="center"/>
    </xf>
    <xf numFmtId="3" fontId="9" fillId="0" borderId="0" xfId="0" applyNumberFormat="1" applyFont="1" applyAlignment="1">
      <alignment vertical="center"/>
    </xf>
    <xf numFmtId="0" fontId="9" fillId="0" borderId="2" xfId="5" quotePrefix="1" applyFont="1" applyBorder="1" applyAlignment="1">
      <alignment horizontal="left" vertical="center" wrapText="1"/>
    </xf>
    <xf numFmtId="3" fontId="13" fillId="0" borderId="0" xfId="0" applyNumberFormat="1" applyFont="1"/>
    <xf numFmtId="3" fontId="11" fillId="2" borderId="0" xfId="0" applyNumberFormat="1" applyFont="1" applyFill="1" applyAlignment="1">
      <alignment vertical="center"/>
    </xf>
    <xf numFmtId="3" fontId="9" fillId="0" borderId="4" xfId="0" applyNumberFormat="1" applyFont="1" applyBorder="1" applyAlignment="1">
      <alignment horizontal="center" vertical="center" wrapText="1"/>
    </xf>
    <xf numFmtId="3" fontId="2" fillId="2" borderId="2" xfId="0" applyNumberFormat="1" applyFont="1" applyFill="1" applyBorder="1" applyAlignment="1">
      <alignment vertical="center"/>
    </xf>
    <xf numFmtId="3" fontId="2" fillId="0" borderId="2" xfId="0" applyNumberFormat="1" applyFont="1" applyBorder="1" applyAlignment="1">
      <alignment horizontal="center" vertical="center"/>
    </xf>
    <xf numFmtId="3" fontId="16" fillId="0" borderId="0" xfId="0" applyNumberFormat="1" applyFont="1" applyAlignment="1">
      <alignment vertical="center"/>
    </xf>
    <xf numFmtId="3" fontId="2" fillId="0" borderId="0" xfId="0" applyNumberFormat="1" applyFont="1" applyAlignment="1">
      <alignment vertical="center"/>
    </xf>
    <xf numFmtId="3" fontId="2" fillId="0" borderId="2" xfId="0" applyNumberFormat="1" applyFont="1" applyBorder="1" applyAlignment="1">
      <alignment vertical="center"/>
    </xf>
    <xf numFmtId="3" fontId="3" fillId="0" borderId="0" xfId="0" applyNumberFormat="1" applyFont="1" applyAlignment="1">
      <alignment vertical="center"/>
    </xf>
    <xf numFmtId="3" fontId="9" fillId="0" borderId="3" xfId="0" applyNumberFormat="1" applyFont="1" applyBorder="1" applyAlignment="1">
      <alignment horizontal="center" vertical="center"/>
    </xf>
    <xf numFmtId="0" fontId="15" fillId="0" borderId="9" xfId="0" applyFont="1" applyBorder="1" applyAlignment="1">
      <alignment vertical="center"/>
    </xf>
    <xf numFmtId="0" fontId="3" fillId="2" borderId="2" xfId="5" quotePrefix="1" applyFont="1" applyFill="1" applyBorder="1" applyAlignment="1">
      <alignment horizontal="left" vertical="center" wrapText="1"/>
    </xf>
    <xf numFmtId="165" fontId="2" fillId="0" borderId="2" xfId="2" applyFont="1" applyBorder="1" applyAlignment="1">
      <alignment vertical="center"/>
    </xf>
    <xf numFmtId="165" fontId="3" fillId="0" borderId="2" xfId="2" applyFont="1" applyBorder="1" applyAlignment="1">
      <alignment vertical="center"/>
    </xf>
    <xf numFmtId="166" fontId="9" fillId="0" borderId="2" xfId="2" applyNumberFormat="1" applyFont="1" applyBorder="1" applyAlignment="1">
      <alignment vertical="center"/>
    </xf>
    <xf numFmtId="166" fontId="9" fillId="2" borderId="2" xfId="2" applyNumberFormat="1" applyFont="1" applyFill="1" applyBorder="1" applyAlignment="1">
      <alignment vertical="center"/>
    </xf>
    <xf numFmtId="166" fontId="2" fillId="0" borderId="2" xfId="2" applyNumberFormat="1" applyFont="1" applyBorder="1" applyAlignment="1">
      <alignment vertical="center"/>
    </xf>
    <xf numFmtId="166" fontId="10" fillId="2" borderId="2" xfId="2" applyNumberFormat="1" applyFont="1" applyFill="1" applyBorder="1" applyAlignment="1">
      <alignment vertical="center"/>
    </xf>
    <xf numFmtId="166" fontId="2" fillId="0" borderId="0" xfId="2" applyNumberFormat="1" applyFont="1" applyAlignment="1">
      <alignment vertical="center"/>
    </xf>
    <xf numFmtId="166" fontId="2" fillId="2" borderId="2" xfId="2" applyNumberFormat="1" applyFont="1" applyFill="1" applyBorder="1" applyAlignment="1">
      <alignment vertical="center"/>
    </xf>
    <xf numFmtId="166" fontId="7" fillId="2" borderId="2" xfId="2" applyNumberFormat="1" applyFont="1" applyFill="1" applyBorder="1" applyAlignment="1">
      <alignment vertical="center"/>
    </xf>
    <xf numFmtId="166" fontId="3" fillId="0" borderId="2" xfId="2" applyNumberFormat="1" applyFont="1" applyBorder="1" applyAlignment="1">
      <alignment vertical="center"/>
    </xf>
    <xf numFmtId="166" fontId="13" fillId="2" borderId="3" xfId="2" applyNumberFormat="1" applyFont="1" applyFill="1" applyBorder="1" applyAlignment="1">
      <alignment vertical="center"/>
    </xf>
    <xf numFmtId="166" fontId="9" fillId="0" borderId="3" xfId="2" applyNumberFormat="1" applyFont="1" applyBorder="1" applyAlignment="1">
      <alignment vertical="center"/>
    </xf>
    <xf numFmtId="166" fontId="9" fillId="2" borderId="3" xfId="2" applyNumberFormat="1" applyFont="1" applyFill="1" applyBorder="1" applyAlignment="1">
      <alignment vertical="center"/>
    </xf>
    <xf numFmtId="3" fontId="3" fillId="0" borderId="2" xfId="0" applyNumberFormat="1" applyFont="1" applyBorder="1" applyAlignment="1">
      <alignment horizontal="center" vertical="center"/>
    </xf>
    <xf numFmtId="3" fontId="3" fillId="0" borderId="2" xfId="0" applyNumberFormat="1" applyFont="1" applyBorder="1" applyAlignment="1">
      <alignment vertical="center" wrapText="1"/>
    </xf>
    <xf numFmtId="3" fontId="3" fillId="2" borderId="2" xfId="0" applyNumberFormat="1" applyFont="1" applyFill="1" applyBorder="1" applyAlignment="1">
      <alignment vertical="center"/>
    </xf>
    <xf numFmtId="3" fontId="2" fillId="0" borderId="2" xfId="0" applyNumberFormat="1" applyFont="1" applyBorder="1" applyAlignment="1">
      <alignment vertical="center" wrapText="1"/>
    </xf>
    <xf numFmtId="3" fontId="17" fillId="0" borderId="0" xfId="0" applyNumberFormat="1" applyFont="1"/>
    <xf numFmtId="3" fontId="9" fillId="0" borderId="2" xfId="0" applyNumberFormat="1" applyFont="1" applyBorder="1" applyAlignment="1">
      <alignment horizontal="center" vertical="center" wrapText="1"/>
    </xf>
    <xf numFmtId="166" fontId="18" fillId="0" borderId="0" xfId="2" applyNumberFormat="1" applyFont="1" applyFill="1" applyBorder="1" applyAlignment="1">
      <alignment vertical="center"/>
    </xf>
    <xf numFmtId="3" fontId="19" fillId="0" borderId="0" xfId="0" applyNumberFormat="1" applyFont="1"/>
    <xf numFmtId="3" fontId="3" fillId="0" borderId="2" xfId="2" applyNumberFormat="1" applyFont="1" applyBorder="1" applyAlignment="1">
      <alignment vertical="center"/>
    </xf>
    <xf numFmtId="3" fontId="2" fillId="0" borderId="2" xfId="2" applyNumberFormat="1" applyFont="1" applyBorder="1" applyAlignment="1">
      <alignment vertical="center"/>
    </xf>
    <xf numFmtId="3" fontId="9" fillId="0" borderId="2" xfId="2" applyNumberFormat="1" applyFont="1" applyBorder="1" applyAlignment="1">
      <alignment vertical="center"/>
    </xf>
    <xf numFmtId="3" fontId="9" fillId="0" borderId="3" xfId="2" applyNumberFormat="1" applyFont="1" applyBorder="1" applyAlignment="1">
      <alignment vertical="center"/>
    </xf>
    <xf numFmtId="0" fontId="2" fillId="0" borderId="0" xfId="7"/>
    <xf numFmtId="166" fontId="2" fillId="2" borderId="0" xfId="8" applyNumberFormat="1" applyFont="1" applyFill="1" applyBorder="1" applyAlignment="1">
      <alignment horizontal="center"/>
    </xf>
    <xf numFmtId="167" fontId="3" fillId="2" borderId="0" xfId="8" applyNumberFormat="1" applyFont="1" applyFill="1" applyBorder="1" applyAlignment="1">
      <alignment horizontal="left"/>
    </xf>
    <xf numFmtId="166" fontId="2" fillId="2" borderId="0" xfId="8" applyNumberFormat="1" applyFont="1" applyFill="1" applyAlignment="1">
      <alignment horizontal="right"/>
    </xf>
    <xf numFmtId="167" fontId="2" fillId="2" borderId="0" xfId="8" applyNumberFormat="1" applyFont="1" applyFill="1" applyAlignment="1">
      <alignment horizontal="right"/>
    </xf>
    <xf numFmtId="165" fontId="2" fillId="2" borderId="0" xfId="8" applyFont="1" applyFill="1"/>
    <xf numFmtId="0" fontId="2" fillId="2" borderId="0" xfId="9" applyFont="1" applyFill="1"/>
    <xf numFmtId="166" fontId="2" fillId="2" borderId="0" xfId="8" applyNumberFormat="1" applyFont="1" applyFill="1"/>
    <xf numFmtId="166" fontId="2" fillId="2" borderId="6" xfId="8" applyNumberFormat="1" applyFont="1" applyFill="1" applyBorder="1" applyAlignment="1">
      <alignment horizontal="center"/>
    </xf>
    <xf numFmtId="166" fontId="10" fillId="2" borderId="10" xfId="8" applyNumberFormat="1" applyFont="1" applyFill="1" applyBorder="1" applyAlignment="1">
      <alignment horizontal="center" vertical="center" wrapText="1"/>
    </xf>
    <xf numFmtId="167" fontId="10" fillId="2" borderId="10" xfId="8" applyNumberFormat="1" applyFont="1" applyFill="1" applyBorder="1" applyAlignment="1">
      <alignment horizontal="center" vertical="center" wrapText="1"/>
    </xf>
    <xf numFmtId="168" fontId="10" fillId="2" borderId="10" xfId="1" quotePrefix="1" applyNumberFormat="1" applyFont="1" applyFill="1" applyBorder="1" applyAlignment="1">
      <alignment horizontal="center" vertical="center" wrapText="1"/>
    </xf>
    <xf numFmtId="168" fontId="23" fillId="2" borderId="10" xfId="1" quotePrefix="1" applyNumberFormat="1" applyFont="1" applyFill="1" applyBorder="1" applyAlignment="1">
      <alignment horizontal="center" vertical="center" wrapText="1"/>
    </xf>
    <xf numFmtId="168" fontId="23" fillId="2" borderId="10" xfId="1" applyNumberFormat="1" applyFont="1" applyFill="1" applyBorder="1" applyAlignment="1">
      <alignment horizontal="center" vertical="center" wrapText="1"/>
    </xf>
    <xf numFmtId="168" fontId="10" fillId="2" borderId="10" xfId="1" applyNumberFormat="1" applyFont="1" applyFill="1" applyBorder="1" applyAlignment="1">
      <alignment horizontal="center" vertical="center" wrapText="1"/>
    </xf>
    <xf numFmtId="166" fontId="10" fillId="2" borderId="19" xfId="8" applyNumberFormat="1" applyFont="1" applyFill="1" applyBorder="1" applyAlignment="1">
      <alignment horizontal="center" vertical="center" wrapText="1"/>
    </xf>
    <xf numFmtId="167" fontId="24" fillId="2" borderId="19" xfId="8" applyNumberFormat="1" applyFont="1" applyFill="1" applyBorder="1" applyAlignment="1">
      <alignment horizontal="center" vertical="center" wrapText="1"/>
    </xf>
    <xf numFmtId="168" fontId="10" fillId="2" borderId="19" xfId="1" quotePrefix="1" applyNumberFormat="1" applyFont="1" applyFill="1" applyBorder="1" applyAlignment="1">
      <alignment horizontal="center" vertical="center" wrapText="1"/>
    </xf>
    <xf numFmtId="168" fontId="10" fillId="2" borderId="20" xfId="1" quotePrefix="1" applyNumberFormat="1" applyFont="1" applyFill="1" applyBorder="1" applyAlignment="1">
      <alignment horizontal="center" vertical="center" wrapText="1"/>
    </xf>
    <xf numFmtId="168" fontId="10" fillId="2" borderId="21" xfId="1" applyNumberFormat="1" applyFont="1" applyFill="1" applyBorder="1" applyAlignment="1">
      <alignment horizontal="center" vertical="center" wrapText="1"/>
    </xf>
    <xf numFmtId="168" fontId="10" fillId="2" borderId="22" xfId="1" applyNumberFormat="1" applyFont="1" applyFill="1" applyBorder="1" applyAlignment="1">
      <alignment horizontal="center" vertical="center" wrapText="1"/>
    </xf>
    <xf numFmtId="168" fontId="23" fillId="2" borderId="19" xfId="1" quotePrefix="1" applyNumberFormat="1" applyFont="1" applyFill="1" applyBorder="1" applyAlignment="1">
      <alignment horizontal="center" vertical="center" wrapText="1"/>
    </xf>
    <xf numFmtId="168" fontId="23" fillId="2" borderId="19" xfId="1" applyNumberFormat="1" applyFont="1" applyFill="1" applyBorder="1" applyAlignment="1">
      <alignment horizontal="center" vertical="center" wrapText="1"/>
    </xf>
    <xf numFmtId="168" fontId="10" fillId="2" borderId="19" xfId="1" applyNumberFormat="1" applyFont="1" applyFill="1" applyBorder="1" applyAlignment="1">
      <alignment horizontal="center" vertical="center" wrapText="1"/>
    </xf>
    <xf numFmtId="165" fontId="24" fillId="2" borderId="19" xfId="10" applyFont="1" applyFill="1" applyBorder="1" applyAlignment="1">
      <alignment horizontal="center" vertical="center" wrapText="1"/>
    </xf>
    <xf numFmtId="165" fontId="24" fillId="2" borderId="19" xfId="10" quotePrefix="1" applyFont="1" applyFill="1" applyBorder="1" applyAlignment="1">
      <alignment horizontal="center" vertical="center" wrapText="1"/>
    </xf>
    <xf numFmtId="167" fontId="24" fillId="2" borderId="19" xfId="10" applyNumberFormat="1" applyFont="1" applyFill="1" applyBorder="1" applyAlignment="1">
      <alignment horizontal="center" vertical="center" wrapText="1"/>
    </xf>
    <xf numFmtId="41" fontId="25" fillId="2" borderId="2" xfId="9" applyNumberFormat="1" applyFont="1" applyFill="1" applyBorder="1" applyAlignment="1">
      <alignment horizontal="center" vertical="center" wrapText="1"/>
    </xf>
    <xf numFmtId="169" fontId="25" fillId="2" borderId="2" xfId="9" applyNumberFormat="1" applyFont="1" applyFill="1" applyBorder="1" applyAlignment="1">
      <alignment horizontal="center" vertical="center" wrapText="1"/>
    </xf>
    <xf numFmtId="166" fontId="24" fillId="2" borderId="2" xfId="8" applyNumberFormat="1" applyFont="1" applyFill="1" applyBorder="1" applyAlignment="1">
      <alignment horizontal="center"/>
    </xf>
    <xf numFmtId="166" fontId="10" fillId="2" borderId="2" xfId="8" applyNumberFormat="1" applyFont="1" applyFill="1" applyBorder="1" applyAlignment="1">
      <alignment horizontal="left" vertical="center" wrapText="1"/>
    </xf>
    <xf numFmtId="169" fontId="10" fillId="2" borderId="2" xfId="9" applyNumberFormat="1" applyFont="1" applyFill="1" applyBorder="1" applyAlignment="1">
      <alignment horizontal="right" vertical="center" wrapText="1"/>
    </xf>
    <xf numFmtId="41" fontId="10" fillId="2" borderId="2" xfId="9" applyNumberFormat="1" applyFont="1" applyFill="1" applyBorder="1" applyAlignment="1">
      <alignment horizontal="right" vertical="center" wrapText="1"/>
    </xf>
    <xf numFmtId="170" fontId="10" fillId="2" borderId="2" xfId="9" applyNumberFormat="1" applyFont="1" applyFill="1" applyBorder="1" applyAlignment="1">
      <alignment horizontal="right" vertical="center" wrapText="1"/>
    </xf>
    <xf numFmtId="166" fontId="10" fillId="2" borderId="2" xfId="8" applyNumberFormat="1" applyFont="1" applyFill="1" applyBorder="1" applyAlignment="1">
      <alignment horizontal="center" vertical="center" wrapText="1"/>
    </xf>
    <xf numFmtId="0" fontId="22" fillId="0" borderId="2" xfId="7" applyFont="1" applyBorder="1" applyAlignment="1">
      <alignment horizontal="center" wrapText="1"/>
    </xf>
    <xf numFmtId="167" fontId="10" fillId="2" borderId="2" xfId="10" applyNumberFormat="1" applyFont="1" applyFill="1" applyBorder="1" applyAlignment="1">
      <alignment horizontal="right" vertical="center" wrapText="1"/>
    </xf>
    <xf numFmtId="0" fontId="22" fillId="0" borderId="2" xfId="7" applyFont="1" applyBorder="1" applyAlignment="1">
      <alignment horizontal="center" vertical="center" wrapText="1"/>
    </xf>
    <xf numFmtId="169" fontId="25" fillId="2" borderId="2" xfId="9" applyNumberFormat="1" applyFont="1" applyFill="1" applyBorder="1" applyAlignment="1">
      <alignment horizontal="left" vertical="center" wrapText="1"/>
    </xf>
    <xf numFmtId="166" fontId="25" fillId="2" borderId="2" xfId="8" applyNumberFormat="1" applyFont="1" applyFill="1" applyBorder="1" applyAlignment="1">
      <alignment horizontal="center" vertical="center"/>
    </xf>
    <xf numFmtId="165" fontId="10" fillId="2" borderId="2" xfId="10" applyFont="1" applyFill="1" applyBorder="1" applyAlignment="1">
      <alignment horizontal="right" vertical="center" wrapText="1"/>
    </xf>
    <xf numFmtId="166" fontId="24" fillId="2" borderId="3" xfId="8" applyNumberFormat="1" applyFont="1" applyFill="1" applyBorder="1" applyAlignment="1">
      <alignment horizontal="center"/>
    </xf>
    <xf numFmtId="170" fontId="24" fillId="2" borderId="3" xfId="9" applyNumberFormat="1" applyFont="1" applyFill="1" applyBorder="1" applyAlignment="1">
      <alignment horizontal="center" vertical="center" wrapText="1"/>
    </xf>
    <xf numFmtId="169" fontId="24" fillId="2" borderId="3" xfId="9" applyNumberFormat="1" applyFont="1" applyFill="1" applyBorder="1" applyAlignment="1">
      <alignment horizontal="right" vertical="center" wrapText="1"/>
    </xf>
    <xf numFmtId="41" fontId="24" fillId="2" borderId="3" xfId="9" applyNumberFormat="1" applyFont="1" applyFill="1" applyBorder="1" applyAlignment="1">
      <alignment horizontal="right" vertical="center" wrapText="1"/>
    </xf>
    <xf numFmtId="170" fontId="24" fillId="2" borderId="3" xfId="9" applyNumberFormat="1" applyFont="1" applyFill="1" applyBorder="1" applyAlignment="1">
      <alignment horizontal="right" vertical="center" wrapText="1"/>
    </xf>
    <xf numFmtId="0" fontId="2" fillId="0" borderId="0" xfId="7" applyAlignment="1">
      <alignment horizontal="center" vertical="center" wrapText="1"/>
    </xf>
    <xf numFmtId="167" fontId="0" fillId="0" borderId="0" xfId="10" applyNumberFormat="1" applyFont="1"/>
    <xf numFmtId="171" fontId="2" fillId="0" borderId="0" xfId="7" applyNumberFormat="1"/>
    <xf numFmtId="0" fontId="26" fillId="0" borderId="0" xfId="7" applyFont="1" applyAlignment="1">
      <alignment vertical="center"/>
    </xf>
    <xf numFmtId="0" fontId="2" fillId="0" borderId="10" xfId="7" applyFont="1" applyBorder="1" applyAlignment="1">
      <alignment horizontal="center" vertical="center"/>
    </xf>
    <xf numFmtId="0" fontId="2" fillId="0" borderId="10" xfId="7" applyFont="1" applyBorder="1" applyAlignment="1">
      <alignment horizontal="left" vertical="center" wrapText="1"/>
    </xf>
    <xf numFmtId="166" fontId="2" fillId="0" borderId="10" xfId="10" applyNumberFormat="1" applyFont="1" applyBorder="1" applyAlignment="1">
      <alignment vertical="center"/>
    </xf>
    <xf numFmtId="0" fontId="2" fillId="0" borderId="10" xfId="7" applyFont="1" applyBorder="1" applyAlignment="1">
      <alignment horizontal="right" vertical="center"/>
    </xf>
    <xf numFmtId="3" fontId="2" fillId="0" borderId="10" xfId="7" applyNumberFormat="1" applyFont="1" applyBorder="1" applyAlignment="1">
      <alignment horizontal="right" vertical="center"/>
    </xf>
    <xf numFmtId="166" fontId="2" fillId="0" borderId="6" xfId="10" applyNumberFormat="1" applyFont="1" applyBorder="1" applyAlignment="1">
      <alignment vertical="center"/>
    </xf>
    <xf numFmtId="0" fontId="2" fillId="0" borderId="10" xfId="7" applyBorder="1" applyAlignment="1">
      <alignment horizontal="left" vertical="center" wrapText="1"/>
    </xf>
    <xf numFmtId="0" fontId="2" fillId="0" borderId="10" xfId="7" applyFont="1" applyBorder="1" applyAlignment="1">
      <alignment vertical="center"/>
    </xf>
    <xf numFmtId="3" fontId="26" fillId="0" borderId="6" xfId="7" applyNumberFormat="1" applyFont="1" applyBorder="1"/>
    <xf numFmtId="166" fontId="3" fillId="0" borderId="10" xfId="10" applyNumberFormat="1" applyFont="1" applyBorder="1" applyAlignment="1">
      <alignment vertical="center"/>
    </xf>
    <xf numFmtId="166" fontId="2" fillId="0" borderId="0" xfId="7" applyNumberFormat="1"/>
    <xf numFmtId="0" fontId="1" fillId="0" borderId="0" xfId="11"/>
    <xf numFmtId="0" fontId="1" fillId="0" borderId="10" xfId="11" applyBorder="1"/>
    <xf numFmtId="0" fontId="1" fillId="0" borderId="0" xfId="11" applyFill="1"/>
    <xf numFmtId="172" fontId="1" fillId="0" borderId="0" xfId="11" applyNumberFormat="1"/>
    <xf numFmtId="0" fontId="1" fillId="0" borderId="10" xfId="11" applyFont="1" applyFill="1" applyBorder="1"/>
    <xf numFmtId="172" fontId="1" fillId="0" borderId="10" xfId="11" applyNumberFormat="1" applyFont="1" applyFill="1" applyBorder="1" applyAlignment="1">
      <alignment horizontal="right" vertical="center"/>
    </xf>
    <xf numFmtId="3" fontId="1" fillId="0" borderId="10" xfId="11" applyNumberFormat="1" applyFont="1" applyFill="1" applyBorder="1" applyAlignment="1">
      <alignment horizontal="right" vertical="center"/>
    </xf>
    <xf numFmtId="0" fontId="1" fillId="0" borderId="10" xfId="11" applyFont="1" applyFill="1" applyBorder="1" applyAlignment="1">
      <alignment horizontal="center" vertical="center"/>
    </xf>
    <xf numFmtId="0" fontId="1" fillId="0" borderId="10" xfId="11" applyFont="1" applyFill="1" applyBorder="1" applyAlignment="1">
      <alignment horizontal="center"/>
    </xf>
    <xf numFmtId="0" fontId="1" fillId="0" borderId="0" xfId="11" applyFont="1" applyFill="1"/>
    <xf numFmtId="0" fontId="30" fillId="0" borderId="0" xfId="11" applyFont="1" applyAlignment="1"/>
    <xf numFmtId="172" fontId="14" fillId="0" borderId="10" xfId="11" applyNumberFormat="1" applyFont="1" applyBorder="1" applyAlignment="1">
      <alignment horizontal="right" vertical="center"/>
    </xf>
    <xf numFmtId="172" fontId="14" fillId="0" borderId="10" xfId="11" applyNumberFormat="1" applyFont="1" applyBorder="1" applyAlignment="1">
      <alignment horizontal="center" vertical="center"/>
    </xf>
    <xf numFmtId="0" fontId="31" fillId="0" borderId="10" xfId="11" applyFont="1" applyBorder="1" applyAlignment="1">
      <alignment horizontal="right" vertical="center"/>
    </xf>
    <xf numFmtId="0" fontId="31" fillId="0" borderId="10" xfId="11" applyFont="1" applyBorder="1" applyAlignment="1">
      <alignment horizontal="left" vertical="center"/>
    </xf>
    <xf numFmtId="0" fontId="31" fillId="0" borderId="10" xfId="11" applyFont="1" applyBorder="1" applyAlignment="1">
      <alignment horizontal="center" vertical="center"/>
    </xf>
    <xf numFmtId="172" fontId="31" fillId="0" borderId="10" xfId="11" applyNumberFormat="1" applyFont="1" applyBorder="1" applyAlignment="1">
      <alignment horizontal="center" vertical="center"/>
    </xf>
    <xf numFmtId="0" fontId="14" fillId="0" borderId="10" xfId="11" applyFont="1" applyBorder="1" applyAlignment="1">
      <alignment horizontal="right" vertical="center"/>
    </xf>
    <xf numFmtId="0" fontId="14" fillId="0" borderId="10" xfId="11" applyFont="1" applyBorder="1" applyAlignment="1">
      <alignment horizontal="left" vertical="center"/>
    </xf>
    <xf numFmtId="0" fontId="14" fillId="0" borderId="10" xfId="11" applyFont="1" applyBorder="1" applyAlignment="1">
      <alignment horizontal="center" vertical="center"/>
    </xf>
    <xf numFmtId="0" fontId="14" fillId="0" borderId="10" xfId="11" applyFont="1" applyBorder="1" applyAlignment="1">
      <alignment horizontal="right" vertical="center" wrapText="1"/>
    </xf>
    <xf numFmtId="0" fontId="14" fillId="0" borderId="10" xfId="11" applyFont="1" applyBorder="1" applyAlignment="1">
      <alignment horizontal="left" vertical="center" wrapText="1"/>
    </xf>
    <xf numFmtId="0" fontId="14" fillId="0" borderId="10" xfId="11" applyFont="1" applyBorder="1" applyAlignment="1">
      <alignment horizontal="center" vertical="center" wrapText="1"/>
    </xf>
    <xf numFmtId="172" fontId="14" fillId="0" borderId="10" xfId="11" applyNumberFormat="1" applyFont="1" applyBorder="1" applyAlignment="1">
      <alignment vertical="center"/>
    </xf>
    <xf numFmtId="0" fontId="31" fillId="0" borderId="10" xfId="11" applyFont="1" applyBorder="1" applyAlignment="1">
      <alignment horizontal="right" vertical="center" wrapText="1"/>
    </xf>
    <xf numFmtId="0" fontId="31" fillId="0" borderId="10" xfId="11" applyFont="1" applyBorder="1" applyAlignment="1">
      <alignment horizontal="left" vertical="center" wrapText="1"/>
    </xf>
    <xf numFmtId="0" fontId="31" fillId="0" borderId="10" xfId="11" applyFont="1" applyBorder="1" applyAlignment="1">
      <alignment horizontal="center" vertical="center" wrapText="1"/>
    </xf>
    <xf numFmtId="172" fontId="31" fillId="0" borderId="10" xfId="11" applyNumberFormat="1" applyFont="1" applyBorder="1" applyAlignment="1">
      <alignment vertical="center"/>
    </xf>
    <xf numFmtId="14" fontId="31" fillId="0" borderId="10" xfId="11" applyNumberFormat="1" applyFont="1" applyBorder="1" applyAlignment="1">
      <alignment horizontal="center" vertical="center"/>
    </xf>
    <xf numFmtId="14" fontId="14" fillId="0" borderId="10" xfId="11" applyNumberFormat="1" applyFont="1" applyBorder="1" applyAlignment="1">
      <alignment horizontal="center" vertical="center"/>
    </xf>
    <xf numFmtId="172" fontId="14" fillId="0" borderId="10" xfId="11" applyNumberFormat="1" applyFont="1" applyBorder="1" applyAlignment="1">
      <alignment wrapText="1"/>
    </xf>
    <xf numFmtId="14" fontId="31" fillId="0" borderId="10" xfId="11" applyNumberFormat="1" applyFont="1" applyBorder="1" applyAlignment="1">
      <alignment vertical="center"/>
    </xf>
    <xf numFmtId="1" fontId="14" fillId="0" borderId="10" xfId="11" applyNumberFormat="1" applyFont="1" applyBorder="1" applyAlignment="1">
      <alignment horizontal="right" vertical="center"/>
    </xf>
    <xf numFmtId="172" fontId="14" fillId="0" borderId="10" xfId="11" applyNumberFormat="1" applyFont="1" applyBorder="1" applyAlignment="1">
      <alignment vertical="center" wrapText="1"/>
    </xf>
    <xf numFmtId="172" fontId="14" fillId="0" borderId="6" xfId="11" applyNumberFormat="1" applyFont="1" applyBorder="1" applyAlignment="1">
      <alignment vertical="center"/>
    </xf>
    <xf numFmtId="0" fontId="28" fillId="0" borderId="10" xfId="11" applyFont="1" applyBorder="1" applyAlignment="1">
      <alignment horizontal="right"/>
    </xf>
    <xf numFmtId="0" fontId="28" fillId="0" borderId="10" xfId="11" applyFont="1" applyBorder="1"/>
    <xf numFmtId="14" fontId="28" fillId="0" borderId="10" xfId="11" applyNumberFormat="1" applyFont="1" applyBorder="1"/>
    <xf numFmtId="0" fontId="1" fillId="0" borderId="10" xfId="11" applyBorder="1" applyAlignment="1">
      <alignment vertical="center"/>
    </xf>
    <xf numFmtId="0" fontId="1" fillId="0" borderId="10" xfId="11" applyBorder="1" applyAlignment="1">
      <alignment horizontal="left" vertical="center" wrapText="1"/>
    </xf>
    <xf numFmtId="1" fontId="1" fillId="0" borderId="10" xfId="11" applyNumberFormat="1" applyBorder="1"/>
    <xf numFmtId="0" fontId="1" fillId="0" borderId="10" xfId="11" applyBorder="1" applyAlignment="1">
      <alignment horizontal="left" vertical="center"/>
    </xf>
    <xf numFmtId="0" fontId="1" fillId="0" borderId="10" xfId="11" applyBorder="1" applyAlignment="1">
      <alignment vertical="center" wrapText="1"/>
    </xf>
    <xf numFmtId="3" fontId="1" fillId="0" borderId="0" xfId="11" applyNumberFormat="1"/>
    <xf numFmtId="14" fontId="14" fillId="0" borderId="10" xfId="11" applyNumberFormat="1" applyFont="1" applyBorder="1" applyAlignment="1">
      <alignment horizontal="right" vertical="center"/>
    </xf>
    <xf numFmtId="0" fontId="29" fillId="0" borderId="0" xfId="11" applyFont="1" applyAlignment="1">
      <alignment horizontal="right" vertical="center"/>
    </xf>
    <xf numFmtId="0" fontId="29" fillId="0" borderId="0" xfId="11" applyFont="1" applyAlignment="1">
      <alignment horizontal="center" vertical="center" wrapText="1"/>
    </xf>
    <xf numFmtId="0" fontId="29" fillId="0" borderId="0" xfId="11" applyFont="1" applyAlignment="1">
      <alignment horizontal="center" vertical="center"/>
    </xf>
    <xf numFmtId="0" fontId="30" fillId="0" borderId="0" xfId="11" applyFont="1" applyAlignment="1">
      <alignment horizontal="center"/>
    </xf>
    <xf numFmtId="0" fontId="31" fillId="0" borderId="10" xfId="11" applyFont="1" applyBorder="1" applyAlignment="1">
      <alignment horizontal="center" vertical="center" wrapText="1"/>
    </xf>
    <xf numFmtId="0" fontId="1" fillId="0" borderId="10" xfId="11" applyBorder="1" applyAlignment="1">
      <alignment horizontal="center" vertical="center" wrapText="1"/>
    </xf>
    <xf numFmtId="0" fontId="31" fillId="0" borderId="10" xfId="11" applyFont="1" applyBorder="1" applyAlignment="1">
      <alignment horizontal="center" vertical="center"/>
    </xf>
    <xf numFmtId="0" fontId="32" fillId="0" borderId="0" xfId="11" applyFont="1" applyAlignment="1">
      <alignment horizontal="center"/>
    </xf>
    <xf numFmtId="0" fontId="28" fillId="0" borderId="0" xfId="11" applyFont="1" applyAlignment="1">
      <alignment horizontal="center"/>
    </xf>
    <xf numFmtId="0" fontId="20" fillId="0" borderId="5" xfId="11" applyFont="1" applyFill="1" applyBorder="1" applyAlignment="1">
      <alignment horizontal="center"/>
    </xf>
    <xf numFmtId="0" fontId="20" fillId="0" borderId="6" xfId="11" applyFont="1" applyFill="1" applyBorder="1" applyAlignment="1">
      <alignment horizontal="center"/>
    </xf>
    <xf numFmtId="0" fontId="20" fillId="0" borderId="7" xfId="11" applyFont="1" applyFill="1" applyBorder="1" applyAlignment="1">
      <alignment horizontal="center"/>
    </xf>
    <xf numFmtId="0" fontId="1" fillId="0" borderId="5" xfId="11" applyFont="1" applyFill="1" applyBorder="1" applyAlignment="1">
      <alignment horizontal="center"/>
    </xf>
    <xf numFmtId="0" fontId="1" fillId="0" borderId="6" xfId="11" applyFont="1" applyFill="1" applyBorder="1" applyAlignment="1">
      <alignment horizontal="center"/>
    </xf>
    <xf numFmtId="0" fontId="1" fillId="0" borderId="7" xfId="11" applyFont="1" applyFill="1" applyBorder="1" applyAlignment="1">
      <alignment horizontal="center"/>
    </xf>
    <xf numFmtId="3" fontId="21" fillId="0" borderId="8" xfId="2" applyNumberFormat="1" applyFont="1" applyBorder="1" applyAlignment="1">
      <alignment horizontal="center" vertical="center" wrapText="1"/>
    </xf>
    <xf numFmtId="0" fontId="3" fillId="0" borderId="10" xfId="7" applyFont="1" applyBorder="1" applyAlignment="1">
      <alignment horizontal="center" vertical="center" wrapText="1"/>
    </xf>
    <xf numFmtId="0" fontId="2" fillId="0" borderId="10" xfId="7" applyFont="1" applyBorder="1" applyAlignment="1">
      <alignment horizontal="center" vertical="center" wrapText="1"/>
    </xf>
    <xf numFmtId="0" fontId="2" fillId="0" borderId="10" xfId="7" applyBorder="1" applyAlignment="1">
      <alignment horizontal="center" vertical="center" wrapText="1"/>
    </xf>
    <xf numFmtId="0" fontId="21" fillId="0" borderId="0" xfId="7" applyFont="1" applyAlignment="1">
      <alignment horizontal="center" vertical="center"/>
    </xf>
    <xf numFmtId="0" fontId="3" fillId="0" borderId="5" xfId="7" applyFont="1" applyBorder="1" applyAlignment="1">
      <alignment horizontal="center" vertical="center" wrapText="1"/>
    </xf>
    <xf numFmtId="0" fontId="3" fillId="0" borderId="7" xfId="7" applyFont="1" applyBorder="1" applyAlignment="1">
      <alignment horizontal="center" vertical="center" wrapText="1"/>
    </xf>
    <xf numFmtId="0" fontId="2" fillId="0" borderId="5" xfId="7" applyBorder="1" applyAlignment="1">
      <alignment horizontal="center" vertical="center" wrapText="1"/>
    </xf>
    <xf numFmtId="0" fontId="2" fillId="0" borderId="7" xfId="7" applyBorder="1" applyAlignment="1">
      <alignment horizontal="center" vertical="center" wrapText="1"/>
    </xf>
    <xf numFmtId="168" fontId="10" fillId="2" borderId="5" xfId="1" quotePrefix="1" applyNumberFormat="1" applyFont="1" applyFill="1" applyBorder="1" applyAlignment="1">
      <alignment horizontal="center" vertical="center" wrapText="1"/>
    </xf>
    <xf numFmtId="168" fontId="10" fillId="2" borderId="6" xfId="1" applyNumberFormat="1" applyFont="1" applyFill="1" applyBorder="1" applyAlignment="1">
      <alignment horizontal="center" vertical="center" wrapText="1"/>
    </xf>
    <xf numFmtId="168" fontId="10" fillId="2" borderId="7" xfId="1" applyNumberFormat="1" applyFont="1" applyFill="1" applyBorder="1" applyAlignment="1">
      <alignment horizontal="center" vertical="center" wrapText="1"/>
    </xf>
    <xf numFmtId="168" fontId="0" fillId="2" borderId="10" xfId="1" applyNumberFormat="1" applyFont="1" applyFill="1" applyBorder="1" applyAlignment="1">
      <alignment horizontal="center" vertical="center" wrapText="1"/>
    </xf>
    <xf numFmtId="168" fontId="2" fillId="2" borderId="10" xfId="1" applyNumberFormat="1" applyFont="1" applyFill="1" applyBorder="1" applyAlignment="1">
      <alignment horizontal="center" vertical="center" wrapText="1"/>
    </xf>
    <xf numFmtId="166" fontId="2" fillId="2" borderId="10" xfId="8" applyNumberFormat="1" applyFont="1" applyFill="1" applyBorder="1" applyAlignment="1">
      <alignment horizontal="center" vertical="center" wrapText="1"/>
    </xf>
    <xf numFmtId="166" fontId="2" fillId="2" borderId="10" xfId="8" applyNumberFormat="1" applyFont="1" applyFill="1" applyBorder="1" applyAlignment="1">
      <alignment horizontal="center" vertical="center"/>
    </xf>
    <xf numFmtId="168" fontId="22" fillId="2" borderId="1" xfId="1" applyNumberFormat="1" applyFont="1" applyFill="1" applyBorder="1" applyAlignment="1">
      <alignment horizontal="center" vertical="center" wrapText="1"/>
    </xf>
    <xf numFmtId="168" fontId="22" fillId="2" borderId="11" xfId="1" applyNumberFormat="1" applyFont="1" applyFill="1" applyBorder="1" applyAlignment="1">
      <alignment horizontal="center" vertical="center" wrapText="1"/>
    </xf>
    <xf numFmtId="168" fontId="22" fillId="2" borderId="4" xfId="1" applyNumberFormat="1" applyFont="1" applyFill="1" applyBorder="1" applyAlignment="1">
      <alignment horizontal="center" vertical="center" wrapText="1"/>
    </xf>
    <xf numFmtId="0" fontId="0"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0" borderId="15" xfId="7" applyBorder="1" applyAlignment="1">
      <alignment horizontal="center" vertical="center" wrapText="1"/>
    </xf>
    <xf numFmtId="0" fontId="2" fillId="0" borderId="0" xfId="7" applyAlignment="1">
      <alignment horizontal="center" vertical="center" wrapText="1"/>
    </xf>
    <xf numFmtId="0" fontId="2" fillId="0" borderId="16" xfId="7" applyBorder="1" applyAlignment="1">
      <alignment horizontal="center" vertical="center" wrapText="1"/>
    </xf>
    <xf numFmtId="0" fontId="2" fillId="0" borderId="17" xfId="7" applyBorder="1" applyAlignment="1">
      <alignment horizontal="center" vertical="center" wrapText="1"/>
    </xf>
    <xf numFmtId="0" fontId="2" fillId="0" borderId="8" xfId="7" applyBorder="1" applyAlignment="1">
      <alignment horizontal="center" vertical="center" wrapText="1"/>
    </xf>
    <xf numFmtId="0" fontId="2" fillId="0" borderId="18" xfId="7" applyBorder="1" applyAlignment="1">
      <alignment horizontal="center" vertical="center" wrapText="1"/>
    </xf>
    <xf numFmtId="0" fontId="2" fillId="2" borderId="12" xfId="1" applyFont="1" applyFill="1" applyBorder="1" applyAlignment="1">
      <alignment horizontal="center" vertical="center" wrapText="1"/>
    </xf>
    <xf numFmtId="168" fontId="2" fillId="2" borderId="1" xfId="1" applyNumberFormat="1" applyFont="1" applyFill="1" applyBorder="1" applyAlignment="1">
      <alignment horizontal="center" vertical="center" wrapText="1"/>
    </xf>
    <xf numFmtId="168" fontId="2" fillId="2" borderId="11" xfId="1" applyNumberFormat="1" applyFont="1" applyFill="1" applyBorder="1" applyAlignment="1">
      <alignment horizontal="center" vertical="center" wrapText="1"/>
    </xf>
    <xf numFmtId="168" fontId="2" fillId="2" borderId="4" xfId="1" applyNumberFormat="1" applyFont="1" applyFill="1" applyBorder="1" applyAlignment="1">
      <alignment horizontal="center" vertical="center" wrapText="1"/>
    </xf>
    <xf numFmtId="0" fontId="21" fillId="2" borderId="0" xfId="1" applyFont="1" applyFill="1" applyAlignment="1">
      <alignment horizontal="center"/>
    </xf>
    <xf numFmtId="166" fontId="2" fillId="2" borderId="1" xfId="8" applyNumberFormat="1" applyFont="1" applyFill="1" applyBorder="1" applyAlignment="1">
      <alignment horizontal="center" vertical="center" wrapText="1"/>
    </xf>
    <xf numFmtId="166" fontId="2" fillId="2" borderId="11" xfId="8" applyNumberFormat="1" applyFont="1" applyFill="1" applyBorder="1" applyAlignment="1">
      <alignment horizontal="center" vertical="center" wrapText="1"/>
    </xf>
    <xf numFmtId="166" fontId="2" fillId="2" borderId="4" xfId="8" applyNumberFormat="1" applyFont="1" applyFill="1" applyBorder="1" applyAlignment="1">
      <alignment horizontal="center" vertical="center" wrapText="1"/>
    </xf>
    <xf numFmtId="167" fontId="3" fillId="2" borderId="10" xfId="8" applyNumberFormat="1" applyFont="1" applyFill="1" applyBorder="1" applyAlignment="1">
      <alignment horizontal="center" vertical="center" wrapText="1"/>
    </xf>
    <xf numFmtId="166" fontId="2" fillId="2" borderId="6" xfId="8" applyNumberFormat="1" applyFont="1" applyFill="1" applyBorder="1" applyAlignment="1">
      <alignment horizontal="center"/>
    </xf>
    <xf numFmtId="3" fontId="9" fillId="0" borderId="0" xfId="2" applyNumberFormat="1" applyFont="1" applyAlignment="1">
      <alignment horizontal="center" vertical="center" wrapText="1"/>
    </xf>
    <xf numFmtId="3" fontId="13" fillId="0" borderId="0" xfId="2" applyNumberFormat="1" applyFont="1" applyAlignment="1">
      <alignment horizontal="center" vertical="center" wrapText="1"/>
    </xf>
    <xf numFmtId="3" fontId="9" fillId="0" borderId="1"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9" fillId="2" borderId="1"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14" fillId="2" borderId="8" xfId="0" applyNumberFormat="1" applyFont="1" applyFill="1" applyBorder="1" applyAlignment="1">
      <alignment horizontal="center" vertical="center"/>
    </xf>
  </cellXfs>
  <cellStyles count="12">
    <cellStyle name="AutoFormat-Optionen" xfId="1"/>
    <cellStyle name="Comma" xfId="2" builtinId="3"/>
    <cellStyle name="Comma 10" xfId="3"/>
    <cellStyle name="Comma 2" xfId="6"/>
    <cellStyle name="Comma 2 2" xfId="8"/>
    <cellStyle name="Comma 3" xfId="10"/>
    <cellStyle name="Normal" xfId="0" builtinId="0"/>
    <cellStyle name="Normal 11" xfId="9"/>
    <cellStyle name="Normal 2" xfId="7"/>
    <cellStyle name="Normal 3" xfId="11"/>
    <cellStyle name="Normal 4" xfId="4"/>
    <cellStyle name="Normal_MAU BIEU KTTHOP"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41" zoomScale="120" zoomScaleNormal="120" workbookViewId="0">
      <selection activeCell="D16" sqref="D16"/>
    </sheetView>
  </sheetViews>
  <sheetFormatPr defaultRowHeight="15" x14ac:dyDescent="0.25"/>
  <cols>
    <col min="1" max="1" width="9.140625" style="110"/>
    <col min="2" max="2" width="49.42578125" style="110" customWidth="1"/>
    <col min="3" max="3" width="12.140625" style="110" customWidth="1"/>
    <col min="4" max="4" width="12.42578125" style="110" customWidth="1"/>
    <col min="5" max="5" width="36.5703125" style="110" customWidth="1"/>
    <col min="6" max="6" width="21.85546875" style="110" customWidth="1"/>
    <col min="7" max="16384" width="9.140625" style="110"/>
  </cols>
  <sheetData>
    <row r="1" spans="1:14" ht="18.75" x14ac:dyDescent="0.25">
      <c r="A1" s="155" t="s">
        <v>163</v>
      </c>
      <c r="B1" s="155"/>
      <c r="C1" s="155"/>
      <c r="D1" s="155"/>
      <c r="E1" s="155"/>
      <c r="F1" s="155"/>
    </row>
    <row r="2" spans="1:14" ht="31.5" customHeight="1" x14ac:dyDescent="0.25">
      <c r="A2" s="156" t="s">
        <v>164</v>
      </c>
      <c r="B2" s="157"/>
      <c r="C2" s="157"/>
      <c r="D2" s="157"/>
      <c r="E2" s="157"/>
      <c r="F2" s="157"/>
    </row>
    <row r="3" spans="1:14" ht="19.5" customHeight="1" x14ac:dyDescent="0.35">
      <c r="A3" s="158" t="s">
        <v>175</v>
      </c>
      <c r="B3" s="158"/>
      <c r="C3" s="158"/>
      <c r="D3" s="158"/>
      <c r="E3" s="158"/>
      <c r="F3" s="158"/>
      <c r="G3" s="120"/>
      <c r="H3" s="120"/>
      <c r="I3" s="120"/>
      <c r="J3" s="120"/>
      <c r="K3" s="120"/>
      <c r="L3" s="120"/>
      <c r="M3" s="120"/>
      <c r="N3" s="120"/>
    </row>
    <row r="5" spans="1:14" ht="15.75" customHeight="1" x14ac:dyDescent="0.25">
      <c r="A5" s="159" t="s">
        <v>107</v>
      </c>
      <c r="B5" s="159" t="s">
        <v>165</v>
      </c>
      <c r="C5" s="159" t="s">
        <v>166</v>
      </c>
      <c r="D5" s="159"/>
      <c r="E5" s="159"/>
      <c r="F5" s="159" t="s">
        <v>1</v>
      </c>
    </row>
    <row r="6" spans="1:14" ht="15" customHeight="1" x14ac:dyDescent="0.25">
      <c r="A6" s="159"/>
      <c r="B6" s="160"/>
      <c r="C6" s="159"/>
      <c r="D6" s="159"/>
      <c r="E6" s="159"/>
      <c r="F6" s="159"/>
    </row>
    <row r="7" spans="1:14" ht="15.75" customHeight="1" x14ac:dyDescent="0.25">
      <c r="A7" s="159"/>
      <c r="B7" s="160"/>
      <c r="C7" s="161" t="s">
        <v>167</v>
      </c>
      <c r="D7" s="159" t="s">
        <v>168</v>
      </c>
      <c r="E7" s="159" t="s">
        <v>169</v>
      </c>
      <c r="F7" s="159"/>
    </row>
    <row r="8" spans="1:14" ht="31.5" customHeight="1" x14ac:dyDescent="0.25">
      <c r="A8" s="159"/>
      <c r="B8" s="160"/>
      <c r="C8" s="161"/>
      <c r="D8" s="159"/>
      <c r="E8" s="159"/>
      <c r="F8" s="159"/>
    </row>
    <row r="9" spans="1:14" ht="7.5" customHeight="1" x14ac:dyDescent="0.25">
      <c r="A9" s="159"/>
      <c r="B9" s="160"/>
      <c r="C9" s="161"/>
      <c r="D9" s="159"/>
      <c r="E9" s="159"/>
      <c r="F9" s="159"/>
    </row>
    <row r="10" spans="1:14" ht="15.75" x14ac:dyDescent="0.25">
      <c r="A10" s="121">
        <v>1</v>
      </c>
      <c r="B10" s="122">
        <v>2</v>
      </c>
      <c r="C10" s="122">
        <v>3</v>
      </c>
      <c r="D10" s="122">
        <v>4</v>
      </c>
      <c r="E10" s="122">
        <v>5</v>
      </c>
      <c r="F10" s="122">
        <v>6</v>
      </c>
    </row>
    <row r="11" spans="1:14" ht="15.75" x14ac:dyDescent="0.25">
      <c r="A11" s="123" t="s">
        <v>0</v>
      </c>
      <c r="B11" s="124" t="s">
        <v>170</v>
      </c>
      <c r="C11" s="126"/>
      <c r="D11" s="138"/>
      <c r="E11" s="126"/>
      <c r="F11" s="126"/>
    </row>
    <row r="12" spans="1:14" ht="15.75" x14ac:dyDescent="0.25">
      <c r="A12" s="127"/>
      <c r="B12" s="128"/>
      <c r="C12" s="122"/>
      <c r="D12" s="139"/>
      <c r="E12" s="122"/>
      <c r="F12" s="140"/>
    </row>
    <row r="13" spans="1:14" ht="15.75" x14ac:dyDescent="0.25">
      <c r="A13" s="134" t="s">
        <v>37</v>
      </c>
      <c r="B13" s="135" t="s">
        <v>171</v>
      </c>
      <c r="C13" s="137"/>
      <c r="D13" s="141"/>
      <c r="E13" s="137"/>
      <c r="F13" s="137"/>
    </row>
    <row r="14" spans="1:14" ht="56.25" customHeight="1" x14ac:dyDescent="0.25">
      <c r="A14" s="130">
        <v>1</v>
      </c>
      <c r="B14" s="131" t="s">
        <v>172</v>
      </c>
      <c r="C14" s="133"/>
      <c r="D14" s="142" t="s">
        <v>176</v>
      </c>
      <c r="E14" s="143" t="s">
        <v>177</v>
      </c>
      <c r="F14" s="133"/>
    </row>
    <row r="15" spans="1:14" ht="56.25" customHeight="1" x14ac:dyDescent="0.25">
      <c r="A15" s="130">
        <v>2</v>
      </c>
      <c r="B15" s="131" t="s">
        <v>182</v>
      </c>
      <c r="C15" s="144" t="s">
        <v>179</v>
      </c>
      <c r="D15" s="154">
        <v>45583</v>
      </c>
      <c r="E15" s="143" t="s">
        <v>178</v>
      </c>
      <c r="F15" s="133"/>
    </row>
    <row r="16" spans="1:14" ht="56.25" customHeight="1" x14ac:dyDescent="0.25">
      <c r="A16" s="130">
        <v>3</v>
      </c>
      <c r="B16" s="131" t="s">
        <v>180</v>
      </c>
      <c r="C16" s="144" t="s">
        <v>179</v>
      </c>
      <c r="D16" s="154">
        <v>45583</v>
      </c>
      <c r="E16" s="143" t="s">
        <v>178</v>
      </c>
      <c r="F16" s="133"/>
    </row>
    <row r="17" spans="1:6" ht="43.5" customHeight="1" x14ac:dyDescent="0.25">
      <c r="A17" s="130"/>
      <c r="B17" s="131"/>
      <c r="C17" s="144"/>
      <c r="D17" s="142"/>
      <c r="E17" s="143"/>
      <c r="F17" s="133"/>
    </row>
    <row r="18" spans="1:6" x14ac:dyDescent="0.25">
      <c r="A18" s="145" t="s">
        <v>173</v>
      </c>
      <c r="B18" s="146" t="s">
        <v>174</v>
      </c>
      <c r="C18" s="146"/>
      <c r="D18" s="147"/>
      <c r="E18" s="146"/>
      <c r="F18" s="146"/>
    </row>
    <row r="19" spans="1:6" ht="40.5" customHeight="1" x14ac:dyDescent="0.25">
      <c r="A19" s="148"/>
      <c r="B19" s="149"/>
      <c r="C19" s="111"/>
      <c r="D19" s="150"/>
      <c r="E19" s="143"/>
      <c r="F19" s="143"/>
    </row>
    <row r="20" spans="1:6" ht="37.5" customHeight="1" x14ac:dyDescent="0.25">
      <c r="A20" s="148"/>
      <c r="B20" s="151"/>
      <c r="C20" s="111"/>
      <c r="D20" s="150"/>
      <c r="E20" s="143"/>
      <c r="F20" s="143"/>
    </row>
    <row r="21" spans="1:6" ht="30" customHeight="1" x14ac:dyDescent="0.25">
      <c r="A21" s="148"/>
      <c r="B21" s="152"/>
      <c r="C21" s="111"/>
      <c r="D21" s="150"/>
      <c r="E21" s="143"/>
      <c r="F21" s="143"/>
    </row>
    <row r="22" spans="1:6" x14ac:dyDescent="0.25">
      <c r="A22" s="111"/>
      <c r="B22" s="111"/>
      <c r="C22" s="111"/>
      <c r="D22" s="150"/>
      <c r="E22" s="111"/>
      <c r="F22" s="111"/>
    </row>
    <row r="23" spans="1:6" x14ac:dyDescent="0.25">
      <c r="D23" s="153"/>
    </row>
  </sheetData>
  <mergeCells count="10">
    <mergeCell ref="A1:F1"/>
    <mergeCell ref="A2:F2"/>
    <mergeCell ref="A3:F3"/>
    <mergeCell ref="A5:A9"/>
    <mergeCell ref="B5:B9"/>
    <mergeCell ref="C5:E6"/>
    <mergeCell ref="F5:F9"/>
    <mergeCell ref="C7:C9"/>
    <mergeCell ref="D7:D9"/>
    <mergeCell ref="E7:E9"/>
  </mergeCells>
  <printOptions horizontalCentered="1" verticalCentered="1"/>
  <pageMargins left="0.11811023622047245" right="0.11811023622047245" top="0.35433070866141736" bottom="0.15748031496062992" header="0.31496062992125984"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1"/>
  <sheetViews>
    <sheetView topLeftCell="A34" zoomScale="120" zoomScaleNormal="120" workbookViewId="0">
      <selection activeCell="A5" sqref="A5:G5"/>
    </sheetView>
  </sheetViews>
  <sheetFormatPr defaultRowHeight="15" x14ac:dyDescent="0.25"/>
  <cols>
    <col min="1" max="1" width="9.140625" style="110"/>
    <col min="2" max="2" width="49.42578125" style="110" customWidth="1"/>
    <col min="3" max="3" width="21.7109375" style="110" customWidth="1"/>
    <col min="4" max="4" width="10.140625" style="110" bestFit="1" customWidth="1"/>
    <col min="5" max="16384" width="9.140625" style="110"/>
  </cols>
  <sheetData>
    <row r="3" spans="1:14" ht="18.75" x14ac:dyDescent="0.25">
      <c r="A3" s="157" t="s">
        <v>105</v>
      </c>
      <c r="B3" s="157"/>
      <c r="C3" s="157"/>
      <c r="D3" s="157"/>
      <c r="E3" s="157"/>
      <c r="F3" s="157"/>
      <c r="G3" s="157"/>
    </row>
    <row r="4" spans="1:14" ht="27.75" customHeight="1" x14ac:dyDescent="0.25">
      <c r="A4" s="157" t="s">
        <v>155</v>
      </c>
      <c r="B4" s="157"/>
      <c r="C4" s="157"/>
      <c r="D4" s="157"/>
      <c r="E4" s="157"/>
      <c r="F4" s="157"/>
      <c r="G4" s="157"/>
    </row>
    <row r="5" spans="1:14" ht="18.75" customHeight="1" x14ac:dyDescent="0.25">
      <c r="A5" s="162" t="s">
        <v>181</v>
      </c>
      <c r="B5" s="162"/>
      <c r="C5" s="162"/>
      <c r="D5" s="162"/>
      <c r="E5" s="162"/>
      <c r="F5" s="162"/>
      <c r="G5" s="162"/>
    </row>
    <row r="6" spans="1:14" ht="19.5" x14ac:dyDescent="0.35">
      <c r="E6" s="120"/>
      <c r="F6" s="120"/>
      <c r="G6" s="120"/>
      <c r="H6" s="120"/>
      <c r="I6" s="120"/>
      <c r="J6" s="120"/>
      <c r="K6" s="120"/>
      <c r="L6" s="120"/>
      <c r="M6" s="120"/>
      <c r="N6" s="120"/>
    </row>
    <row r="7" spans="1:14" ht="15.75" customHeight="1" x14ac:dyDescent="0.25">
      <c r="A7" s="159" t="s">
        <v>107</v>
      </c>
      <c r="B7" s="159" t="s">
        <v>108</v>
      </c>
      <c r="C7" s="159" t="s">
        <v>109</v>
      </c>
      <c r="D7" s="159" t="s">
        <v>156</v>
      </c>
      <c r="E7" s="159"/>
      <c r="F7" s="159"/>
      <c r="G7" s="159" t="s">
        <v>1</v>
      </c>
    </row>
    <row r="8" spans="1:14" ht="15" customHeight="1" x14ac:dyDescent="0.25">
      <c r="A8" s="159"/>
      <c r="B8" s="160"/>
      <c r="C8" s="159"/>
      <c r="D8" s="159"/>
      <c r="E8" s="159"/>
      <c r="F8" s="159"/>
      <c r="G8" s="159"/>
    </row>
    <row r="9" spans="1:14" ht="15.75" customHeight="1" x14ac:dyDescent="0.25">
      <c r="A9" s="159"/>
      <c r="B9" s="160"/>
      <c r="C9" s="159"/>
      <c r="D9" s="159" t="s">
        <v>157</v>
      </c>
      <c r="E9" s="159" t="s">
        <v>158</v>
      </c>
      <c r="F9" s="159" t="s">
        <v>159</v>
      </c>
      <c r="G9" s="159"/>
    </row>
    <row r="10" spans="1:14" ht="31.5" customHeight="1" x14ac:dyDescent="0.25">
      <c r="A10" s="159"/>
      <c r="B10" s="160"/>
      <c r="C10" s="159"/>
      <c r="D10" s="159"/>
      <c r="E10" s="159"/>
      <c r="F10" s="159"/>
      <c r="G10" s="159"/>
    </row>
    <row r="11" spans="1:14" ht="31.5" customHeight="1" x14ac:dyDescent="0.25">
      <c r="A11" s="159"/>
      <c r="B11" s="160"/>
      <c r="C11" s="159"/>
      <c r="D11" s="159"/>
      <c r="E11" s="159"/>
      <c r="F11" s="159"/>
      <c r="G11" s="159"/>
    </row>
    <row r="12" spans="1:14" ht="15.75" x14ac:dyDescent="0.25">
      <c r="A12" s="121">
        <v>1</v>
      </c>
      <c r="B12" s="122">
        <v>2</v>
      </c>
      <c r="C12" s="122">
        <v>3</v>
      </c>
      <c r="D12" s="122">
        <v>4</v>
      </c>
      <c r="E12" s="122">
        <v>5</v>
      </c>
      <c r="F12" s="122">
        <v>6</v>
      </c>
      <c r="G12" s="122">
        <v>7</v>
      </c>
    </row>
    <row r="13" spans="1:14" ht="15.75" x14ac:dyDescent="0.25">
      <c r="A13" s="123" t="s">
        <v>0</v>
      </c>
      <c r="B13" s="124" t="s">
        <v>160</v>
      </c>
      <c r="C13" s="125"/>
      <c r="D13" s="126"/>
      <c r="E13" s="126"/>
      <c r="F13" s="126"/>
      <c r="G13" s="126"/>
    </row>
    <row r="14" spans="1:14" ht="15.75" x14ac:dyDescent="0.25">
      <c r="A14" s="127">
        <v>1</v>
      </c>
      <c r="B14" s="128"/>
      <c r="C14" s="129"/>
      <c r="D14" s="122"/>
      <c r="E14" s="122"/>
      <c r="F14" s="122"/>
      <c r="G14" s="122"/>
    </row>
    <row r="15" spans="1:14" ht="15.75" x14ac:dyDescent="0.25">
      <c r="A15" s="127">
        <v>2</v>
      </c>
      <c r="B15" s="128"/>
      <c r="C15" s="129"/>
      <c r="D15" s="122"/>
      <c r="E15" s="122"/>
      <c r="F15" s="122"/>
      <c r="G15" s="122"/>
    </row>
    <row r="16" spans="1:14" ht="33" customHeight="1" x14ac:dyDescent="0.25">
      <c r="A16" s="130" t="s">
        <v>161</v>
      </c>
      <c r="B16" s="131"/>
      <c r="C16" s="132"/>
      <c r="D16" s="133"/>
      <c r="E16" s="133"/>
      <c r="F16" s="133"/>
      <c r="G16" s="133"/>
    </row>
    <row r="17" spans="1:7" ht="15.75" x14ac:dyDescent="0.25">
      <c r="A17" s="134" t="s">
        <v>37</v>
      </c>
      <c r="B17" s="135" t="s">
        <v>162</v>
      </c>
      <c r="C17" s="136"/>
      <c r="D17" s="137"/>
      <c r="E17" s="137"/>
      <c r="F17" s="137"/>
      <c r="G17" s="137"/>
    </row>
    <row r="18" spans="1:7" ht="15.75" x14ac:dyDescent="0.25">
      <c r="A18" s="130"/>
      <c r="B18" s="131"/>
      <c r="C18" s="132"/>
      <c r="D18" s="133"/>
      <c r="E18" s="133"/>
      <c r="F18" s="133"/>
      <c r="G18" s="133"/>
    </row>
    <row r="19" spans="1:7" ht="15.75" x14ac:dyDescent="0.25">
      <c r="A19" s="130"/>
      <c r="B19" s="131"/>
      <c r="C19" s="132"/>
      <c r="D19" s="133"/>
      <c r="E19" s="133"/>
      <c r="F19" s="133"/>
      <c r="G19" s="133"/>
    </row>
    <row r="20" spans="1:7" ht="15.75" x14ac:dyDescent="0.25">
      <c r="A20" s="130"/>
      <c r="B20" s="131"/>
      <c r="C20" s="132"/>
      <c r="D20" s="133"/>
      <c r="E20" s="133"/>
      <c r="F20" s="133"/>
      <c r="G20" s="133"/>
    </row>
    <row r="21" spans="1:7" ht="15.75" x14ac:dyDescent="0.25">
      <c r="A21" s="130"/>
      <c r="B21" s="132"/>
      <c r="C21" s="136"/>
      <c r="D21" s="133"/>
      <c r="E21" s="133"/>
      <c r="F21" s="133"/>
      <c r="G21" s="133"/>
    </row>
  </sheetData>
  <mergeCells count="11">
    <mergeCell ref="F9:F11"/>
    <mergeCell ref="A3:G3"/>
    <mergeCell ref="A4:G4"/>
    <mergeCell ref="A5:G5"/>
    <mergeCell ref="A7:A11"/>
    <mergeCell ref="B7:B11"/>
    <mergeCell ref="C7:C11"/>
    <mergeCell ref="D7:F8"/>
    <mergeCell ref="G7:G11"/>
    <mergeCell ref="D9:D11"/>
    <mergeCell ref="E9:E11"/>
  </mergeCells>
  <printOptions horizontalCentered="1"/>
  <pageMargins left="0.70866141732283505" right="0.70866141732283505"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topLeftCell="C1" zoomScale="90" zoomScaleNormal="90" workbookViewId="0">
      <selection activeCell="F24" sqref="F24"/>
    </sheetView>
  </sheetViews>
  <sheetFormatPr defaultRowHeight="15" x14ac:dyDescent="0.25"/>
  <cols>
    <col min="1" max="1" width="9.140625" style="110"/>
    <col min="2" max="2" width="47.5703125" style="110" customWidth="1"/>
    <col min="3" max="3" width="12.85546875" style="110" customWidth="1"/>
    <col min="4" max="4" width="13" style="110" customWidth="1"/>
    <col min="5" max="5" width="14.42578125" style="110" customWidth="1"/>
    <col min="6" max="7" width="12.7109375" style="110" customWidth="1"/>
    <col min="8" max="8" width="11.140625" style="110" customWidth="1"/>
    <col min="9" max="9" width="11.28515625" style="110" customWidth="1"/>
    <col min="10" max="10" width="15.28515625" style="110" customWidth="1"/>
    <col min="11" max="11" width="12.28515625" style="110" customWidth="1"/>
    <col min="12" max="13" width="11.7109375" style="110" customWidth="1"/>
    <col min="14" max="15" width="13.28515625" style="110" customWidth="1"/>
    <col min="16" max="16" width="12.140625" style="110" customWidth="1"/>
    <col min="17" max="17" width="12" style="110" customWidth="1"/>
    <col min="18" max="16384" width="9.140625" style="110"/>
  </cols>
  <sheetData>
    <row r="2" spans="1:17" x14ac:dyDescent="0.25">
      <c r="A2" s="163" t="s">
        <v>132</v>
      </c>
      <c r="B2" s="163"/>
      <c r="C2" s="163"/>
      <c r="D2" s="163"/>
      <c r="E2" s="163"/>
      <c r="F2" s="163"/>
      <c r="G2" s="163"/>
      <c r="H2" s="163"/>
      <c r="I2" s="163"/>
      <c r="J2" s="163"/>
      <c r="K2" s="163"/>
      <c r="L2" s="163"/>
      <c r="M2" s="163"/>
      <c r="N2" s="163"/>
      <c r="O2" s="163"/>
      <c r="P2" s="163"/>
      <c r="Q2" s="163"/>
    </row>
    <row r="4" spans="1:17" x14ac:dyDescent="0.25">
      <c r="A4" s="114" t="s">
        <v>133</v>
      </c>
      <c r="B4" s="114" t="s">
        <v>134</v>
      </c>
      <c r="C4" s="164" t="s">
        <v>135</v>
      </c>
      <c r="D4" s="165"/>
      <c r="E4" s="165"/>
      <c r="F4" s="165"/>
      <c r="G4" s="166"/>
      <c r="H4" s="164" t="s">
        <v>136</v>
      </c>
      <c r="I4" s="165"/>
      <c r="J4" s="165"/>
      <c r="K4" s="165"/>
      <c r="L4" s="166"/>
      <c r="M4" s="167" t="s">
        <v>137</v>
      </c>
      <c r="N4" s="168"/>
      <c r="O4" s="168"/>
      <c r="P4" s="168"/>
      <c r="Q4" s="169"/>
    </row>
    <row r="5" spans="1:17" x14ac:dyDescent="0.25">
      <c r="A5" s="114"/>
      <c r="B5" s="114"/>
      <c r="C5" s="117" t="s">
        <v>138</v>
      </c>
      <c r="D5" s="118" t="s">
        <v>139</v>
      </c>
      <c r="E5" s="114" t="s">
        <v>140</v>
      </c>
      <c r="F5" s="119" t="s">
        <v>141</v>
      </c>
      <c r="G5" s="114" t="s">
        <v>142</v>
      </c>
      <c r="H5" s="114" t="s">
        <v>138</v>
      </c>
      <c r="I5" s="118" t="s">
        <v>139</v>
      </c>
      <c r="J5" s="117" t="s">
        <v>140</v>
      </c>
      <c r="K5" s="119" t="s">
        <v>141</v>
      </c>
      <c r="L5" s="114" t="s">
        <v>142</v>
      </c>
      <c r="M5" s="117" t="s">
        <v>143</v>
      </c>
      <c r="N5" s="118" t="s">
        <v>139</v>
      </c>
      <c r="O5" s="117" t="s">
        <v>140</v>
      </c>
      <c r="P5" s="119" t="s">
        <v>141</v>
      </c>
      <c r="Q5" s="114" t="s">
        <v>142</v>
      </c>
    </row>
    <row r="6" spans="1:17" s="112" customFormat="1" x14ac:dyDescent="0.25">
      <c r="A6" s="114">
        <v>1</v>
      </c>
      <c r="B6" s="114" t="s">
        <v>144</v>
      </c>
      <c r="C6" s="115"/>
      <c r="D6" s="115"/>
      <c r="E6" s="115"/>
      <c r="F6" s="115"/>
      <c r="G6" s="115"/>
      <c r="H6" s="115"/>
      <c r="I6" s="115"/>
      <c r="J6" s="115"/>
      <c r="K6" s="115"/>
      <c r="L6" s="115">
        <f>I6+K6+J6</f>
        <v>0</v>
      </c>
      <c r="M6" s="115">
        <f>H6-C6</f>
        <v>0</v>
      </c>
      <c r="N6" s="115">
        <f>I6-D6</f>
        <v>0</v>
      </c>
      <c r="O6" s="115">
        <f>J6-E6</f>
        <v>0</v>
      </c>
      <c r="P6" s="115">
        <f>K6-F6</f>
        <v>0</v>
      </c>
      <c r="Q6" s="115">
        <f>N6+P6+O6</f>
        <v>0</v>
      </c>
    </row>
    <row r="7" spans="1:17" x14ac:dyDescent="0.25">
      <c r="A7" s="114">
        <v>2</v>
      </c>
      <c r="B7" s="114" t="s">
        <v>145</v>
      </c>
      <c r="C7" s="115">
        <v>406220000</v>
      </c>
      <c r="D7" s="115">
        <v>146000000</v>
      </c>
      <c r="E7" s="115">
        <v>534982500</v>
      </c>
      <c r="F7" s="115">
        <v>16000000</v>
      </c>
      <c r="G7" s="115">
        <f>SUM(C7:F7)</f>
        <v>1103202500</v>
      </c>
      <c r="H7" s="115">
        <v>406220000</v>
      </c>
      <c r="I7" s="115">
        <f>136000000</f>
        <v>136000000</v>
      </c>
      <c r="J7" s="115">
        <f>E7</f>
        <v>534982500</v>
      </c>
      <c r="K7" s="115">
        <f>F7</f>
        <v>16000000</v>
      </c>
      <c r="L7" s="115">
        <f>SUM(H7:K7)</f>
        <v>1093202500</v>
      </c>
      <c r="M7" s="115">
        <f>H7-C7</f>
        <v>0</v>
      </c>
      <c r="N7" s="116">
        <f t="shared" ref="N7:P16" si="0">I7-D7</f>
        <v>-10000000</v>
      </c>
      <c r="O7" s="115">
        <f t="shared" si="0"/>
        <v>0</v>
      </c>
      <c r="P7" s="115">
        <f t="shared" si="0"/>
        <v>0</v>
      </c>
      <c r="Q7" s="116">
        <f>SUM(M7:P7)</f>
        <v>-10000000</v>
      </c>
    </row>
    <row r="8" spans="1:17" x14ac:dyDescent="0.25">
      <c r="A8" s="114">
        <v>3</v>
      </c>
      <c r="B8" s="114" t="s">
        <v>146</v>
      </c>
      <c r="C8" s="115">
        <v>0</v>
      </c>
      <c r="D8" s="115">
        <v>0</v>
      </c>
      <c r="E8" s="115">
        <v>0</v>
      </c>
      <c r="F8" s="115">
        <v>0</v>
      </c>
      <c r="G8" s="115">
        <f t="shared" ref="G8:G16" si="1">SUM(C8:F8)</f>
        <v>0</v>
      </c>
      <c r="H8" s="115">
        <v>0</v>
      </c>
      <c r="I8" s="115">
        <v>0</v>
      </c>
      <c r="J8" s="115">
        <v>0</v>
      </c>
      <c r="K8" s="115">
        <v>0</v>
      </c>
      <c r="L8" s="115">
        <f t="shared" ref="L8:L16" si="2">SUM(H8:K8)</f>
        <v>0</v>
      </c>
      <c r="M8" s="115">
        <f t="shared" ref="M8:M16" si="3">H8-C8</f>
        <v>0</v>
      </c>
      <c r="N8" s="115">
        <f t="shared" si="0"/>
        <v>0</v>
      </c>
      <c r="O8" s="115">
        <f t="shared" si="0"/>
        <v>0</v>
      </c>
      <c r="P8" s="115">
        <f t="shared" si="0"/>
        <v>0</v>
      </c>
      <c r="Q8" s="116">
        <f t="shared" ref="Q8:Q16" si="4">SUM(M8:P8)</f>
        <v>0</v>
      </c>
    </row>
    <row r="9" spans="1:17" x14ac:dyDescent="0.25">
      <c r="A9" s="114">
        <v>4</v>
      </c>
      <c r="B9" s="114" t="s">
        <v>147</v>
      </c>
      <c r="C9" s="115">
        <f>C10+C11+C13+C14</f>
        <v>406220000</v>
      </c>
      <c r="D9" s="115">
        <f t="shared" ref="D9:K9" si="5">D10+D11+D13+D14</f>
        <v>146000000</v>
      </c>
      <c r="E9" s="115">
        <f t="shared" si="5"/>
        <v>534982480</v>
      </c>
      <c r="F9" s="115">
        <f t="shared" si="5"/>
        <v>1600000</v>
      </c>
      <c r="G9" s="115">
        <f t="shared" si="1"/>
        <v>1088802480</v>
      </c>
      <c r="H9" s="115">
        <f t="shared" si="5"/>
        <v>405680000</v>
      </c>
      <c r="I9" s="115">
        <f t="shared" si="5"/>
        <v>136000000</v>
      </c>
      <c r="J9" s="115">
        <f t="shared" si="5"/>
        <v>534982480</v>
      </c>
      <c r="K9" s="115">
        <f t="shared" si="5"/>
        <v>1600000</v>
      </c>
      <c r="L9" s="115">
        <f t="shared" si="2"/>
        <v>1078262480</v>
      </c>
      <c r="M9" s="116">
        <f t="shared" si="3"/>
        <v>-540000</v>
      </c>
      <c r="N9" s="116">
        <f t="shared" si="0"/>
        <v>-10000000</v>
      </c>
      <c r="O9" s="115">
        <f t="shared" si="0"/>
        <v>0</v>
      </c>
      <c r="P9" s="115">
        <f t="shared" si="0"/>
        <v>0</v>
      </c>
      <c r="Q9" s="116">
        <f t="shared" si="4"/>
        <v>-10540000</v>
      </c>
    </row>
    <row r="10" spans="1:17" x14ac:dyDescent="0.25">
      <c r="A10" s="114">
        <v>4.0999999999999996</v>
      </c>
      <c r="B10" s="114" t="s">
        <v>148</v>
      </c>
      <c r="C10" s="115">
        <v>0</v>
      </c>
      <c r="D10" s="115">
        <f>19471120+25004000+64607600+10000000</f>
        <v>119082720</v>
      </c>
      <c r="E10" s="115">
        <f>374487750+96385373</f>
        <v>470873123</v>
      </c>
      <c r="F10" s="115">
        <v>0</v>
      </c>
      <c r="G10" s="115">
        <f t="shared" si="1"/>
        <v>589955843</v>
      </c>
      <c r="H10" s="115">
        <v>0</v>
      </c>
      <c r="I10" s="115">
        <f>D10-10000000</f>
        <v>109082720</v>
      </c>
      <c r="J10" s="115">
        <f>E10</f>
        <v>470873123</v>
      </c>
      <c r="K10" s="115">
        <v>0</v>
      </c>
      <c r="L10" s="115">
        <f t="shared" si="2"/>
        <v>579955843</v>
      </c>
      <c r="M10" s="115">
        <f t="shared" si="3"/>
        <v>0</v>
      </c>
      <c r="N10" s="116">
        <f t="shared" si="0"/>
        <v>-10000000</v>
      </c>
      <c r="O10" s="115">
        <f t="shared" si="0"/>
        <v>0</v>
      </c>
      <c r="P10" s="115">
        <f t="shared" si="0"/>
        <v>0</v>
      </c>
      <c r="Q10" s="116">
        <f t="shared" si="4"/>
        <v>-10000000</v>
      </c>
    </row>
    <row r="11" spans="1:17" x14ac:dyDescent="0.25">
      <c r="A11" s="114">
        <v>4.2</v>
      </c>
      <c r="B11" s="114" t="s">
        <v>149</v>
      </c>
      <c r="C11" s="115">
        <v>8664400</v>
      </c>
      <c r="D11" s="115">
        <f>6800000+6800000</f>
        <v>13600000</v>
      </c>
      <c r="E11" s="115">
        <v>10699650</v>
      </c>
      <c r="F11" s="115">
        <v>1600000</v>
      </c>
      <c r="G11" s="115">
        <f t="shared" si="1"/>
        <v>34564050</v>
      </c>
      <c r="H11" s="115">
        <v>8124400</v>
      </c>
      <c r="I11" s="115">
        <f>D11</f>
        <v>13600000</v>
      </c>
      <c r="J11" s="115">
        <f>E11</f>
        <v>10699650</v>
      </c>
      <c r="K11" s="115">
        <v>1600000</v>
      </c>
      <c r="L11" s="115">
        <f t="shared" si="2"/>
        <v>34024050</v>
      </c>
      <c r="M11" s="116">
        <f t="shared" si="3"/>
        <v>-540000</v>
      </c>
      <c r="N11" s="115">
        <f t="shared" si="0"/>
        <v>0</v>
      </c>
      <c r="O11" s="115">
        <f t="shared" si="0"/>
        <v>0</v>
      </c>
      <c r="P11" s="115">
        <f t="shared" si="0"/>
        <v>0</v>
      </c>
      <c r="Q11" s="116">
        <f t="shared" si="4"/>
        <v>-540000</v>
      </c>
    </row>
    <row r="12" spans="1:17" x14ac:dyDescent="0.25">
      <c r="A12" s="114">
        <v>4.3</v>
      </c>
      <c r="B12" s="114" t="s">
        <v>150</v>
      </c>
      <c r="C12" s="115">
        <f>C7-C10-C11</f>
        <v>397555600</v>
      </c>
      <c r="D12" s="115">
        <f t="shared" ref="D12:K12" si="6">D7-D10-D11</f>
        <v>13317280</v>
      </c>
      <c r="E12" s="115">
        <f t="shared" si="6"/>
        <v>53409727</v>
      </c>
      <c r="F12" s="115">
        <f t="shared" si="6"/>
        <v>14400000</v>
      </c>
      <c r="G12" s="115">
        <f t="shared" si="1"/>
        <v>478682607</v>
      </c>
      <c r="H12" s="115">
        <f t="shared" si="6"/>
        <v>398095600</v>
      </c>
      <c r="I12" s="115">
        <f t="shared" si="6"/>
        <v>13317280</v>
      </c>
      <c r="J12" s="115">
        <f t="shared" si="6"/>
        <v>53409727</v>
      </c>
      <c r="K12" s="115">
        <f t="shared" si="6"/>
        <v>14400000</v>
      </c>
      <c r="L12" s="115">
        <f t="shared" si="2"/>
        <v>479222607</v>
      </c>
      <c r="M12" s="115">
        <f t="shared" si="3"/>
        <v>540000</v>
      </c>
      <c r="N12" s="115">
        <f t="shared" si="0"/>
        <v>0</v>
      </c>
      <c r="O12" s="115">
        <f t="shared" si="0"/>
        <v>0</v>
      </c>
      <c r="P12" s="115">
        <f t="shared" si="0"/>
        <v>0</v>
      </c>
      <c r="Q12" s="116">
        <f t="shared" si="4"/>
        <v>540000</v>
      </c>
    </row>
    <row r="13" spans="1:17" s="112" customFormat="1" x14ac:dyDescent="0.25">
      <c r="A13" s="114">
        <v>4.4000000000000004</v>
      </c>
      <c r="B13" s="114" t="s">
        <v>151</v>
      </c>
      <c r="C13" s="115">
        <v>182608026</v>
      </c>
      <c r="D13" s="115">
        <v>13317280</v>
      </c>
      <c r="E13" s="115">
        <v>36599707</v>
      </c>
      <c r="F13" s="115"/>
      <c r="G13" s="115">
        <f t="shared" si="1"/>
        <v>232525013</v>
      </c>
      <c r="H13" s="115">
        <f>C13</f>
        <v>182608026</v>
      </c>
      <c r="I13" s="115">
        <f>D13</f>
        <v>13317280</v>
      </c>
      <c r="J13" s="115">
        <f>E13</f>
        <v>36599707</v>
      </c>
      <c r="K13" s="115"/>
      <c r="L13" s="115">
        <f t="shared" si="2"/>
        <v>232525013</v>
      </c>
      <c r="M13" s="115">
        <f t="shared" si="3"/>
        <v>0</v>
      </c>
      <c r="N13" s="115">
        <f t="shared" si="0"/>
        <v>0</v>
      </c>
      <c r="O13" s="115">
        <f t="shared" si="0"/>
        <v>0</v>
      </c>
      <c r="P13" s="115">
        <f t="shared" si="0"/>
        <v>0</v>
      </c>
      <c r="Q13" s="116">
        <f t="shared" si="4"/>
        <v>0</v>
      </c>
    </row>
    <row r="14" spans="1:17" x14ac:dyDescent="0.25">
      <c r="A14" s="114">
        <v>4.5</v>
      </c>
      <c r="B14" s="114" t="s">
        <v>152</v>
      </c>
      <c r="C14" s="115">
        <v>214947574</v>
      </c>
      <c r="D14" s="115">
        <v>0</v>
      </c>
      <c r="E14" s="115">
        <v>16810000</v>
      </c>
      <c r="F14" s="115"/>
      <c r="G14" s="115">
        <f t="shared" si="1"/>
        <v>231757574</v>
      </c>
      <c r="H14" s="115">
        <f>C14</f>
        <v>214947574</v>
      </c>
      <c r="I14" s="115">
        <v>0</v>
      </c>
      <c r="J14" s="115">
        <f>E14</f>
        <v>16810000</v>
      </c>
      <c r="K14" s="115"/>
      <c r="L14" s="115">
        <f t="shared" si="2"/>
        <v>231757574</v>
      </c>
      <c r="M14" s="115">
        <f t="shared" si="3"/>
        <v>0</v>
      </c>
      <c r="N14" s="115">
        <f t="shared" si="0"/>
        <v>0</v>
      </c>
      <c r="O14" s="115">
        <f t="shared" si="0"/>
        <v>0</v>
      </c>
      <c r="P14" s="115">
        <f t="shared" si="0"/>
        <v>0</v>
      </c>
      <c r="Q14" s="116">
        <f t="shared" si="4"/>
        <v>0</v>
      </c>
    </row>
    <row r="15" spans="1:17" x14ac:dyDescent="0.25">
      <c r="A15" s="114">
        <v>4.5999999999999996</v>
      </c>
      <c r="B15" s="114" t="s">
        <v>153</v>
      </c>
      <c r="C15" s="115"/>
      <c r="D15" s="115">
        <v>0</v>
      </c>
      <c r="E15" s="115">
        <v>0</v>
      </c>
      <c r="F15" s="115"/>
      <c r="G15" s="115">
        <f t="shared" si="1"/>
        <v>0</v>
      </c>
      <c r="H15" s="115"/>
      <c r="I15" s="115"/>
      <c r="J15" s="115"/>
      <c r="K15" s="115"/>
      <c r="L15" s="115">
        <f t="shared" si="2"/>
        <v>0</v>
      </c>
      <c r="M15" s="115">
        <f t="shared" si="3"/>
        <v>0</v>
      </c>
      <c r="N15" s="115">
        <f t="shared" si="0"/>
        <v>0</v>
      </c>
      <c r="O15" s="115">
        <f t="shared" si="0"/>
        <v>0</v>
      </c>
      <c r="P15" s="115">
        <f t="shared" si="0"/>
        <v>0</v>
      </c>
      <c r="Q15" s="116">
        <f t="shared" si="4"/>
        <v>0</v>
      </c>
    </row>
    <row r="16" spans="1:17" x14ac:dyDescent="0.25">
      <c r="A16" s="114">
        <v>4.7</v>
      </c>
      <c r="B16" s="114" t="s">
        <v>154</v>
      </c>
      <c r="C16" s="115">
        <f>C13+C14</f>
        <v>397555600</v>
      </c>
      <c r="D16" s="115">
        <f>D13+D14</f>
        <v>13317280</v>
      </c>
      <c r="E16" s="115">
        <f t="shared" ref="E16:K16" si="7">E13+E14</f>
        <v>53409707</v>
      </c>
      <c r="F16" s="115">
        <f t="shared" si="7"/>
        <v>0</v>
      </c>
      <c r="G16" s="115">
        <f t="shared" si="1"/>
        <v>464282587</v>
      </c>
      <c r="H16" s="115">
        <f t="shared" si="7"/>
        <v>397555600</v>
      </c>
      <c r="I16" s="115">
        <f t="shared" si="7"/>
        <v>13317280</v>
      </c>
      <c r="J16" s="115">
        <f t="shared" si="7"/>
        <v>53409707</v>
      </c>
      <c r="K16" s="115">
        <f t="shared" si="7"/>
        <v>0</v>
      </c>
      <c r="L16" s="115">
        <f t="shared" si="2"/>
        <v>464282587</v>
      </c>
      <c r="M16" s="115">
        <f t="shared" si="3"/>
        <v>0</v>
      </c>
      <c r="N16" s="115">
        <f t="shared" si="0"/>
        <v>0</v>
      </c>
      <c r="O16" s="115">
        <f t="shared" si="0"/>
        <v>0</v>
      </c>
      <c r="P16" s="115">
        <f t="shared" si="0"/>
        <v>0</v>
      </c>
      <c r="Q16" s="116">
        <f t="shared" si="4"/>
        <v>0</v>
      </c>
    </row>
    <row r="18" spans="3:12" x14ac:dyDescent="0.25">
      <c r="C18" s="113"/>
      <c r="D18" s="113"/>
      <c r="E18" s="113"/>
      <c r="F18" s="113"/>
      <c r="G18" s="113"/>
      <c r="H18" s="113"/>
      <c r="I18" s="113"/>
      <c r="J18" s="113"/>
      <c r="K18" s="113"/>
      <c r="L18" s="113"/>
    </row>
  </sheetData>
  <mergeCells count="4">
    <mergeCell ref="A2:Q2"/>
    <mergeCell ref="C4:G4"/>
    <mergeCell ref="H4:L4"/>
    <mergeCell ref="M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
  <sheetViews>
    <sheetView zoomScale="70" zoomScaleNormal="70" workbookViewId="0">
      <selection activeCell="E14" sqref="E14"/>
    </sheetView>
  </sheetViews>
  <sheetFormatPr defaultRowHeight="15.75" x14ac:dyDescent="0.25"/>
  <cols>
    <col min="1" max="1" width="6.42578125" style="49" customWidth="1"/>
    <col min="2" max="2" width="17.85546875" style="49" customWidth="1"/>
    <col min="3" max="3" width="56.42578125" style="49" customWidth="1"/>
    <col min="4" max="4" width="15.28515625" style="49" customWidth="1"/>
    <col min="5" max="5" width="9.140625" style="49"/>
    <col min="6" max="6" width="13.85546875" style="49" customWidth="1"/>
    <col min="7" max="8" width="9.140625" style="49"/>
    <col min="9" max="9" width="8.42578125" style="49" customWidth="1"/>
    <col min="10" max="11" width="9.140625" style="49"/>
    <col min="12" max="12" width="15.5703125" style="49" customWidth="1"/>
    <col min="13" max="16384" width="9.140625" style="49"/>
  </cols>
  <sheetData>
    <row r="2" spans="1:14" ht="18.75" x14ac:dyDescent="0.25">
      <c r="A2" s="174" t="s">
        <v>105</v>
      </c>
      <c r="B2" s="174"/>
      <c r="C2" s="174"/>
      <c r="D2" s="174"/>
      <c r="E2" s="174"/>
      <c r="F2" s="174"/>
      <c r="G2" s="174"/>
      <c r="H2" s="174"/>
      <c r="I2" s="174"/>
      <c r="J2" s="174"/>
      <c r="K2" s="174"/>
      <c r="L2" s="174"/>
      <c r="M2" s="174"/>
      <c r="N2" s="174"/>
    </row>
    <row r="3" spans="1:14" ht="18.75" x14ac:dyDescent="0.25">
      <c r="A3" s="174" t="s">
        <v>106</v>
      </c>
      <c r="B3" s="174"/>
      <c r="C3" s="174"/>
      <c r="D3" s="174"/>
      <c r="E3" s="174"/>
      <c r="F3" s="174"/>
      <c r="G3" s="174"/>
      <c r="H3" s="174"/>
      <c r="I3" s="174"/>
      <c r="J3" s="174"/>
      <c r="K3" s="174"/>
      <c r="L3" s="174"/>
      <c r="M3" s="174"/>
      <c r="N3" s="174"/>
    </row>
    <row r="4" spans="1:14" ht="38.25" customHeight="1" x14ac:dyDescent="0.25">
      <c r="A4" s="170" t="s">
        <v>131</v>
      </c>
      <c r="B4" s="170"/>
      <c r="C4" s="170"/>
      <c r="D4" s="170"/>
      <c r="E4" s="170"/>
      <c r="F4" s="170"/>
      <c r="G4" s="170"/>
      <c r="H4" s="170"/>
      <c r="I4" s="170"/>
      <c r="J4" s="170"/>
      <c r="K4" s="170"/>
      <c r="L4" s="170"/>
      <c r="M4" s="170"/>
      <c r="N4" s="170"/>
    </row>
    <row r="5" spans="1:14" x14ac:dyDescent="0.25">
      <c r="A5" s="171" t="s">
        <v>107</v>
      </c>
      <c r="B5" s="171" t="s">
        <v>108</v>
      </c>
      <c r="C5" s="171" t="s">
        <v>109</v>
      </c>
      <c r="D5" s="175" t="s">
        <v>110</v>
      </c>
      <c r="E5" s="176"/>
      <c r="F5" s="171" t="s">
        <v>111</v>
      </c>
      <c r="G5" s="171"/>
      <c r="H5" s="171"/>
      <c r="I5" s="171"/>
      <c r="J5" s="171"/>
      <c r="K5" s="171"/>
      <c r="L5" s="171"/>
      <c r="M5" s="171"/>
      <c r="N5" s="171" t="s">
        <v>1</v>
      </c>
    </row>
    <row r="6" spans="1:14" x14ac:dyDescent="0.25">
      <c r="A6" s="171"/>
      <c r="B6" s="173"/>
      <c r="C6" s="171"/>
      <c r="D6" s="177"/>
      <c r="E6" s="178"/>
      <c r="F6" s="171"/>
      <c r="G6" s="171"/>
      <c r="H6" s="171"/>
      <c r="I6" s="171"/>
      <c r="J6" s="171"/>
      <c r="K6" s="171"/>
      <c r="L6" s="171"/>
      <c r="M6" s="171"/>
      <c r="N6" s="171"/>
    </row>
    <row r="7" spans="1:14" ht="37.5" customHeight="1" x14ac:dyDescent="0.25">
      <c r="A7" s="171"/>
      <c r="B7" s="173"/>
      <c r="C7" s="171"/>
      <c r="D7" s="171" t="s">
        <v>112</v>
      </c>
      <c r="E7" s="171" t="s">
        <v>113</v>
      </c>
      <c r="F7" s="171" t="s">
        <v>114</v>
      </c>
      <c r="G7" s="171"/>
      <c r="H7" s="171"/>
      <c r="I7" s="171"/>
      <c r="J7" s="171" t="s">
        <v>115</v>
      </c>
      <c r="K7" s="171" t="s">
        <v>116</v>
      </c>
      <c r="L7" s="171" t="s">
        <v>117</v>
      </c>
      <c r="M7" s="171"/>
      <c r="N7" s="171"/>
    </row>
    <row r="8" spans="1:14" ht="43.5" customHeight="1" x14ac:dyDescent="0.25">
      <c r="A8" s="171"/>
      <c r="B8" s="173"/>
      <c r="C8" s="171"/>
      <c r="D8" s="173"/>
      <c r="E8" s="171"/>
      <c r="F8" s="171" t="s">
        <v>118</v>
      </c>
      <c r="G8" s="171"/>
      <c r="H8" s="171" t="s">
        <v>119</v>
      </c>
      <c r="I8" s="171"/>
      <c r="J8" s="171"/>
      <c r="K8" s="171"/>
      <c r="L8" s="171"/>
      <c r="M8" s="171"/>
      <c r="N8" s="171"/>
    </row>
    <row r="9" spans="1:14" x14ac:dyDescent="0.25">
      <c r="A9" s="171"/>
      <c r="B9" s="173"/>
      <c r="C9" s="171"/>
      <c r="D9" s="173"/>
      <c r="E9" s="171"/>
      <c r="F9" s="171" t="s">
        <v>120</v>
      </c>
      <c r="G9" s="171" t="s">
        <v>121</v>
      </c>
      <c r="H9" s="171" t="s">
        <v>120</v>
      </c>
      <c r="I9" s="171" t="s">
        <v>122</v>
      </c>
      <c r="J9" s="171" t="s">
        <v>120</v>
      </c>
      <c r="K9" s="171" t="s">
        <v>120</v>
      </c>
      <c r="L9" s="171" t="s">
        <v>120</v>
      </c>
      <c r="M9" s="171" t="s">
        <v>113</v>
      </c>
      <c r="N9" s="171"/>
    </row>
    <row r="10" spans="1:14" ht="30" customHeight="1" x14ac:dyDescent="0.25">
      <c r="A10" s="171"/>
      <c r="B10" s="173"/>
      <c r="C10" s="171"/>
      <c r="D10" s="173"/>
      <c r="E10" s="171"/>
      <c r="F10" s="171"/>
      <c r="G10" s="171"/>
      <c r="H10" s="171"/>
      <c r="I10" s="171"/>
      <c r="J10" s="171"/>
      <c r="K10" s="171"/>
      <c r="L10" s="171"/>
      <c r="M10" s="171"/>
      <c r="N10" s="171"/>
    </row>
    <row r="11" spans="1:14" ht="24" customHeight="1" x14ac:dyDescent="0.25">
      <c r="A11" s="99">
        <v>1</v>
      </c>
      <c r="B11" s="99">
        <v>2</v>
      </c>
      <c r="C11" s="99">
        <v>3</v>
      </c>
      <c r="D11" s="99">
        <v>4</v>
      </c>
      <c r="E11" s="99">
        <v>5</v>
      </c>
      <c r="F11" s="99">
        <v>6</v>
      </c>
      <c r="G11" s="99">
        <v>7</v>
      </c>
      <c r="H11" s="99">
        <v>8</v>
      </c>
      <c r="I11" s="99">
        <v>9</v>
      </c>
      <c r="J11" s="99">
        <v>10</v>
      </c>
      <c r="K11" s="99">
        <v>11</v>
      </c>
      <c r="L11" s="99">
        <v>12</v>
      </c>
      <c r="M11" s="99">
        <v>13</v>
      </c>
      <c r="N11" s="99">
        <v>14</v>
      </c>
    </row>
    <row r="12" spans="1:14" ht="60.95" customHeight="1" x14ac:dyDescent="0.25">
      <c r="A12" s="172">
        <v>1</v>
      </c>
      <c r="B12" s="172" t="s">
        <v>123</v>
      </c>
      <c r="C12" s="100" t="s">
        <v>124</v>
      </c>
      <c r="D12" s="101">
        <v>7884800</v>
      </c>
      <c r="E12" s="102"/>
      <c r="F12" s="101">
        <v>7884800</v>
      </c>
      <c r="G12" s="102"/>
      <c r="H12" s="102"/>
      <c r="I12" s="102"/>
      <c r="J12" s="102"/>
      <c r="K12" s="102"/>
      <c r="L12" s="102"/>
      <c r="M12" s="99"/>
      <c r="N12" s="99"/>
    </row>
    <row r="13" spans="1:14" ht="89.1" customHeight="1" x14ac:dyDescent="0.25">
      <c r="A13" s="173"/>
      <c r="B13" s="173"/>
      <c r="C13" s="100" t="s">
        <v>125</v>
      </c>
      <c r="D13" s="101">
        <v>17797300</v>
      </c>
      <c r="E13" s="99"/>
      <c r="F13" s="101">
        <v>17797300</v>
      </c>
      <c r="G13" s="99"/>
      <c r="H13" s="99"/>
      <c r="I13" s="99"/>
      <c r="J13" s="99"/>
      <c r="K13" s="99"/>
      <c r="L13" s="99"/>
      <c r="M13" s="99"/>
      <c r="N13" s="99"/>
    </row>
    <row r="14" spans="1:14" ht="62.45" customHeight="1" x14ac:dyDescent="0.25">
      <c r="A14" s="173"/>
      <c r="B14" s="173"/>
      <c r="C14" s="100" t="s">
        <v>126</v>
      </c>
      <c r="D14" s="101">
        <v>2371000</v>
      </c>
      <c r="E14" s="99"/>
      <c r="F14" s="101">
        <v>2371000</v>
      </c>
      <c r="G14" s="99"/>
      <c r="H14" s="99"/>
      <c r="I14" s="99"/>
      <c r="J14" s="99"/>
      <c r="K14" s="99"/>
      <c r="L14" s="103"/>
      <c r="M14" s="99"/>
      <c r="N14" s="99"/>
    </row>
    <row r="15" spans="1:14" ht="62.45" customHeight="1" x14ac:dyDescent="0.25">
      <c r="A15" s="173"/>
      <c r="B15" s="173"/>
      <c r="C15" s="100" t="s">
        <v>127</v>
      </c>
      <c r="D15" s="101">
        <f>F15</f>
        <v>18131000</v>
      </c>
      <c r="E15" s="99"/>
      <c r="F15" s="104">
        <v>18131000</v>
      </c>
      <c r="G15" s="99"/>
      <c r="H15" s="99"/>
      <c r="I15" s="99"/>
      <c r="J15" s="99"/>
      <c r="K15" s="99"/>
      <c r="L15" s="103"/>
      <c r="M15" s="99"/>
      <c r="N15" s="99"/>
    </row>
    <row r="16" spans="1:14" ht="62.45" customHeight="1" x14ac:dyDescent="0.25">
      <c r="A16" s="173"/>
      <c r="B16" s="173"/>
      <c r="C16" s="100" t="s">
        <v>128</v>
      </c>
      <c r="D16" s="101">
        <f>F16</f>
        <v>11026000</v>
      </c>
      <c r="E16" s="99"/>
      <c r="F16" s="104">
        <v>11026000</v>
      </c>
      <c r="G16" s="99"/>
      <c r="H16" s="99"/>
      <c r="I16" s="99"/>
      <c r="J16" s="99"/>
      <c r="K16" s="99"/>
      <c r="L16" s="103"/>
      <c r="M16" s="99"/>
      <c r="N16" s="99"/>
    </row>
    <row r="17" spans="1:14" ht="42.6" customHeight="1" x14ac:dyDescent="0.3">
      <c r="A17" s="173"/>
      <c r="B17" s="173"/>
      <c r="C17" s="105" t="s">
        <v>129</v>
      </c>
      <c r="D17" s="101">
        <v>159649000</v>
      </c>
      <c r="E17" s="106"/>
      <c r="F17" s="107"/>
      <c r="G17" s="106"/>
      <c r="H17" s="106"/>
      <c r="I17" s="106"/>
      <c r="J17" s="106"/>
      <c r="K17" s="106"/>
      <c r="L17" s="101">
        <v>159649000</v>
      </c>
      <c r="M17" s="106"/>
      <c r="N17" s="106"/>
    </row>
    <row r="18" spans="1:14" ht="33.950000000000003" customHeight="1" x14ac:dyDescent="0.25">
      <c r="A18" s="171" t="s">
        <v>130</v>
      </c>
      <c r="B18" s="171"/>
      <c r="C18" s="171"/>
      <c r="D18" s="108">
        <f>D12+D13+D14+D15+D16+D17</f>
        <v>216859100</v>
      </c>
      <c r="E18" s="108">
        <f t="shared" ref="E18:F18" si="0">E12+E13+E14+E15+E16+E17</f>
        <v>0</v>
      </c>
      <c r="F18" s="108">
        <f t="shared" si="0"/>
        <v>57210100</v>
      </c>
      <c r="G18" s="108">
        <f t="shared" ref="G18:N18" si="1">G12+G13+G14+G17</f>
        <v>0</v>
      </c>
      <c r="H18" s="108">
        <f t="shared" si="1"/>
        <v>0</v>
      </c>
      <c r="I18" s="108">
        <f t="shared" si="1"/>
        <v>0</v>
      </c>
      <c r="J18" s="108">
        <f t="shared" si="1"/>
        <v>0</v>
      </c>
      <c r="K18" s="108">
        <f t="shared" si="1"/>
        <v>0</v>
      </c>
      <c r="L18" s="108">
        <f t="shared" si="1"/>
        <v>159649000</v>
      </c>
      <c r="M18" s="108">
        <f t="shared" si="1"/>
        <v>0</v>
      </c>
      <c r="N18" s="108">
        <f t="shared" si="1"/>
        <v>0</v>
      </c>
    </row>
    <row r="19" spans="1:14" ht="18.75" x14ac:dyDescent="0.25">
      <c r="A19" s="98"/>
    </row>
    <row r="20" spans="1:14" x14ac:dyDescent="0.25">
      <c r="D20" s="109"/>
    </row>
  </sheetData>
  <mergeCells count="28">
    <mergeCell ref="A2:N2"/>
    <mergeCell ref="A3:N3"/>
    <mergeCell ref="A5:A10"/>
    <mergeCell ref="B5:B10"/>
    <mergeCell ref="C5:C10"/>
    <mergeCell ref="D5:E6"/>
    <mergeCell ref="F5:M6"/>
    <mergeCell ref="N5:N10"/>
    <mergeCell ref="D7:D10"/>
    <mergeCell ref="E7:E10"/>
    <mergeCell ref="A18:C18"/>
    <mergeCell ref="F9:F10"/>
    <mergeCell ref="G9:G10"/>
    <mergeCell ref="H9:H10"/>
    <mergeCell ref="I9:I10"/>
    <mergeCell ref="A4:N4"/>
    <mergeCell ref="L9:L10"/>
    <mergeCell ref="M9:M10"/>
    <mergeCell ref="A12:A17"/>
    <mergeCell ref="B12:B17"/>
    <mergeCell ref="J9:J10"/>
    <mergeCell ref="K9:K10"/>
    <mergeCell ref="F7:I7"/>
    <mergeCell ref="J7:J8"/>
    <mergeCell ref="K7:K8"/>
    <mergeCell ref="L7:M8"/>
    <mergeCell ref="F8:G8"/>
    <mergeCell ref="H8:I8"/>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K33"/>
  <sheetViews>
    <sheetView topLeftCell="D1" workbookViewId="0">
      <selection activeCell="AB10" sqref="AB10"/>
    </sheetView>
  </sheetViews>
  <sheetFormatPr defaultRowHeight="15.75" x14ac:dyDescent="0.25"/>
  <cols>
    <col min="1" max="2" width="9.140625" style="49"/>
    <col min="3" max="3" width="26.42578125" style="49" customWidth="1"/>
    <col min="4" max="4" width="9.140625" style="49"/>
    <col min="5" max="21" width="0" style="49" hidden="1" customWidth="1"/>
    <col min="22" max="27" width="9.140625" style="49"/>
    <col min="28" max="28" width="11.28515625" style="49" customWidth="1"/>
    <col min="29" max="29" width="7.42578125" style="49" customWidth="1"/>
    <col min="30" max="36" width="9.140625" style="49"/>
    <col min="37" max="37" width="37.7109375" style="49" customWidth="1"/>
    <col min="38" max="16384" width="9.140625" style="49"/>
  </cols>
  <sheetData>
    <row r="3" spans="2:37" ht="18.75" x14ac:dyDescent="0.3">
      <c r="B3" s="202" t="s">
        <v>40</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row>
    <row r="4" spans="2:37" ht="35.450000000000003" customHeight="1" x14ac:dyDescent="0.25">
      <c r="B4" s="50"/>
      <c r="C4" s="51"/>
      <c r="D4" s="52"/>
      <c r="E4" s="52"/>
      <c r="F4" s="52"/>
      <c r="G4" s="52"/>
      <c r="H4" s="52"/>
      <c r="I4" s="52"/>
      <c r="J4" s="52"/>
      <c r="K4" s="52"/>
      <c r="L4" s="52"/>
      <c r="M4" s="52"/>
      <c r="N4" s="52"/>
      <c r="O4" s="52"/>
      <c r="P4" s="52"/>
      <c r="Q4" s="52"/>
      <c r="R4" s="52"/>
      <c r="S4" s="52"/>
      <c r="T4" s="52"/>
      <c r="U4" s="52"/>
      <c r="V4" s="53"/>
      <c r="W4" s="52"/>
      <c r="Y4" s="52"/>
      <c r="Z4" s="52"/>
      <c r="AA4" s="52"/>
      <c r="AB4" s="52"/>
      <c r="AC4" s="52"/>
      <c r="AD4" s="54"/>
      <c r="AE4" s="55" t="s">
        <v>41</v>
      </c>
      <c r="AF4" s="54"/>
      <c r="AG4" s="54"/>
      <c r="AH4" s="54"/>
      <c r="AI4" s="54"/>
      <c r="AJ4" s="54"/>
      <c r="AK4" s="56"/>
    </row>
    <row r="5" spans="2:37" ht="24" customHeight="1" x14ac:dyDescent="0.25">
      <c r="B5" s="203" t="s">
        <v>42</v>
      </c>
      <c r="C5" s="206" t="s">
        <v>43</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57"/>
      <c r="AD5" s="183" t="s">
        <v>44</v>
      </c>
      <c r="AE5" s="182" t="s">
        <v>45</v>
      </c>
      <c r="AF5" s="182" t="s">
        <v>46</v>
      </c>
      <c r="AG5" s="182" t="s">
        <v>47</v>
      </c>
      <c r="AH5" s="182" t="s">
        <v>48</v>
      </c>
      <c r="AI5" s="182" t="s">
        <v>49</v>
      </c>
      <c r="AJ5" s="182" t="s">
        <v>50</v>
      </c>
      <c r="AK5" s="184" t="s">
        <v>51</v>
      </c>
    </row>
    <row r="6" spans="2:37" x14ac:dyDescent="0.25">
      <c r="B6" s="204"/>
      <c r="C6" s="206"/>
      <c r="D6" s="186" t="s">
        <v>52</v>
      </c>
      <c r="E6" s="189" t="s">
        <v>53</v>
      </c>
      <c r="F6" s="190"/>
      <c r="G6" s="190"/>
      <c r="H6" s="190"/>
      <c r="I6" s="190"/>
      <c r="J6" s="190"/>
      <c r="K6" s="190"/>
      <c r="L6" s="190"/>
      <c r="M6" s="190"/>
      <c r="N6" s="190"/>
      <c r="O6" s="190"/>
      <c r="P6" s="190"/>
      <c r="Q6" s="190"/>
      <c r="R6" s="190"/>
      <c r="S6" s="190"/>
      <c r="T6" s="190"/>
      <c r="U6" s="191"/>
      <c r="V6" s="198" t="s">
        <v>54</v>
      </c>
      <c r="W6" s="190"/>
      <c r="X6" s="190"/>
      <c r="Y6" s="190"/>
      <c r="Z6" s="190"/>
      <c r="AA6" s="199" t="s">
        <v>55</v>
      </c>
      <c r="AB6" s="183" t="s">
        <v>56</v>
      </c>
      <c r="AC6" s="183" t="s">
        <v>57</v>
      </c>
      <c r="AD6" s="183"/>
      <c r="AE6" s="183"/>
      <c r="AF6" s="183"/>
      <c r="AG6" s="183"/>
      <c r="AH6" s="183"/>
      <c r="AI6" s="183"/>
      <c r="AJ6" s="183"/>
      <c r="AK6" s="185"/>
    </row>
    <row r="7" spans="2:37" x14ac:dyDescent="0.25">
      <c r="B7" s="204"/>
      <c r="C7" s="206"/>
      <c r="D7" s="187"/>
      <c r="E7" s="192"/>
      <c r="F7" s="193"/>
      <c r="G7" s="193"/>
      <c r="H7" s="193"/>
      <c r="I7" s="193"/>
      <c r="J7" s="193"/>
      <c r="K7" s="193"/>
      <c r="L7" s="193"/>
      <c r="M7" s="193"/>
      <c r="N7" s="193"/>
      <c r="O7" s="193"/>
      <c r="P7" s="193"/>
      <c r="Q7" s="193"/>
      <c r="R7" s="193"/>
      <c r="S7" s="193"/>
      <c r="T7" s="193"/>
      <c r="U7" s="194"/>
      <c r="V7" s="192" t="s">
        <v>58</v>
      </c>
      <c r="W7" s="193" t="s">
        <v>59</v>
      </c>
      <c r="X7" s="193" t="s">
        <v>60</v>
      </c>
      <c r="Y7" s="193" t="s">
        <v>61</v>
      </c>
      <c r="Z7" s="193" t="s">
        <v>62</v>
      </c>
      <c r="AA7" s="200"/>
      <c r="AB7" s="183"/>
      <c r="AC7" s="183"/>
      <c r="AD7" s="183"/>
      <c r="AE7" s="183"/>
      <c r="AF7" s="183"/>
      <c r="AG7" s="183"/>
      <c r="AH7" s="183"/>
      <c r="AI7" s="183"/>
      <c r="AJ7" s="183"/>
      <c r="AK7" s="185"/>
    </row>
    <row r="8" spans="2:37" ht="71.45" customHeight="1" x14ac:dyDescent="0.25">
      <c r="B8" s="205"/>
      <c r="C8" s="206"/>
      <c r="D8" s="188"/>
      <c r="E8" s="195"/>
      <c r="F8" s="196"/>
      <c r="G8" s="196"/>
      <c r="H8" s="196"/>
      <c r="I8" s="196"/>
      <c r="J8" s="196"/>
      <c r="K8" s="196"/>
      <c r="L8" s="196"/>
      <c r="M8" s="196"/>
      <c r="N8" s="196"/>
      <c r="O8" s="196"/>
      <c r="P8" s="196"/>
      <c r="Q8" s="196"/>
      <c r="R8" s="196"/>
      <c r="S8" s="196"/>
      <c r="T8" s="196"/>
      <c r="U8" s="197"/>
      <c r="V8" s="195"/>
      <c r="W8" s="196"/>
      <c r="X8" s="196"/>
      <c r="Y8" s="196"/>
      <c r="Z8" s="196"/>
      <c r="AA8" s="201"/>
      <c r="AB8" s="183"/>
      <c r="AC8" s="183"/>
      <c r="AD8" s="183"/>
      <c r="AE8" s="183"/>
      <c r="AF8" s="183"/>
      <c r="AG8" s="183"/>
      <c r="AH8" s="183"/>
      <c r="AI8" s="183"/>
      <c r="AJ8" s="183"/>
      <c r="AK8" s="185"/>
    </row>
    <row r="9" spans="2:37" ht="45" x14ac:dyDescent="0.25">
      <c r="B9" s="58" t="s">
        <v>63</v>
      </c>
      <c r="C9" s="59" t="s">
        <v>64</v>
      </c>
      <c r="D9" s="60" t="s">
        <v>65</v>
      </c>
      <c r="E9" s="179" t="s">
        <v>66</v>
      </c>
      <c r="F9" s="180"/>
      <c r="G9" s="180"/>
      <c r="H9" s="180"/>
      <c r="I9" s="180"/>
      <c r="J9" s="180"/>
      <c r="K9" s="180"/>
      <c r="L9" s="180"/>
      <c r="M9" s="180"/>
      <c r="N9" s="180"/>
      <c r="O9" s="180"/>
      <c r="P9" s="180"/>
      <c r="Q9" s="180"/>
      <c r="R9" s="180"/>
      <c r="S9" s="180"/>
      <c r="T9" s="180"/>
      <c r="U9" s="181"/>
      <c r="V9" s="60" t="s">
        <v>67</v>
      </c>
      <c r="W9" s="61" t="s">
        <v>68</v>
      </c>
      <c r="X9" s="61" t="s">
        <v>69</v>
      </c>
      <c r="Y9" s="62" t="s">
        <v>70</v>
      </c>
      <c r="Z9" s="61" t="s">
        <v>71</v>
      </c>
      <c r="AA9" s="60" t="s">
        <v>72</v>
      </c>
      <c r="AB9" s="63" t="s">
        <v>73</v>
      </c>
      <c r="AC9" s="60" t="s">
        <v>74</v>
      </c>
      <c r="AD9" s="63" t="s">
        <v>75</v>
      </c>
      <c r="AE9" s="60" t="s">
        <v>76</v>
      </c>
      <c r="AF9" s="63" t="s">
        <v>77</v>
      </c>
      <c r="AG9" s="60" t="s">
        <v>78</v>
      </c>
      <c r="AH9" s="60" t="s">
        <v>79</v>
      </c>
      <c r="AI9" s="60" t="s">
        <v>80</v>
      </c>
      <c r="AJ9" s="60" t="s">
        <v>81</v>
      </c>
      <c r="AK9" s="60" t="s">
        <v>78</v>
      </c>
    </row>
    <row r="10" spans="2:37" ht="44.45" customHeight="1" x14ac:dyDescent="0.25">
      <c r="B10" s="64"/>
      <c r="C10" s="65" t="s">
        <v>82</v>
      </c>
      <c r="D10" s="66"/>
      <c r="E10" s="67"/>
      <c r="F10" s="68"/>
      <c r="G10" s="68"/>
      <c r="H10" s="68"/>
      <c r="I10" s="68"/>
      <c r="J10" s="68"/>
      <c r="K10" s="68"/>
      <c r="L10" s="68"/>
      <c r="M10" s="68"/>
      <c r="N10" s="68"/>
      <c r="O10" s="68"/>
      <c r="P10" s="68"/>
      <c r="Q10" s="68"/>
      <c r="R10" s="68"/>
      <c r="S10" s="68"/>
      <c r="T10" s="68"/>
      <c r="U10" s="69"/>
      <c r="V10" s="66"/>
      <c r="W10" s="70"/>
      <c r="X10" s="70"/>
      <c r="Y10" s="71"/>
      <c r="Z10" s="70"/>
      <c r="AA10" s="66"/>
      <c r="AB10" s="72"/>
      <c r="AC10" s="66"/>
      <c r="AD10" s="73">
        <f>AD11-AD22</f>
        <v>344.75144243</v>
      </c>
      <c r="AE10" s="74">
        <f>AE11</f>
        <v>226.34798800000002</v>
      </c>
      <c r="AF10" s="75">
        <f>AD10-AE10</f>
        <v>118.40345442999998</v>
      </c>
      <c r="AG10" s="75">
        <f>AF10*15/85</f>
        <v>20.894727252352936</v>
      </c>
      <c r="AH10" s="75">
        <f>AF10+AG10</f>
        <v>139.29818168235292</v>
      </c>
      <c r="AI10" s="75">
        <v>299</v>
      </c>
      <c r="AJ10" s="75">
        <f>AI10-AH10</f>
        <v>159.70181831764708</v>
      </c>
      <c r="AK10" s="66"/>
    </row>
    <row r="11" spans="2:37" ht="31.9" customHeight="1" x14ac:dyDescent="0.25">
      <c r="B11" s="76" t="s">
        <v>0</v>
      </c>
      <c r="C11" s="76" t="s">
        <v>83</v>
      </c>
      <c r="D11" s="77">
        <f t="shared" ref="D11:AA11" si="0">SUM(D12:D20)</f>
        <v>30.349999999999998</v>
      </c>
      <c r="E11" s="77">
        <f t="shared" si="0"/>
        <v>1.65</v>
      </c>
      <c r="F11" s="77">
        <f t="shared" si="0"/>
        <v>0</v>
      </c>
      <c r="G11" s="77">
        <f t="shared" si="0"/>
        <v>3.5558000000000001</v>
      </c>
      <c r="H11" s="77">
        <f t="shared" si="0"/>
        <v>1.7999999999999998</v>
      </c>
      <c r="I11" s="77">
        <f t="shared" si="0"/>
        <v>2.5</v>
      </c>
      <c r="J11" s="77">
        <f t="shared" si="0"/>
        <v>20.321000000000002</v>
      </c>
      <c r="K11" s="77">
        <f t="shared" si="0"/>
        <v>0</v>
      </c>
      <c r="L11" s="77">
        <f t="shared" si="0"/>
        <v>0</v>
      </c>
      <c r="M11" s="77">
        <f t="shared" si="0"/>
        <v>0</v>
      </c>
      <c r="N11" s="77">
        <f t="shared" si="0"/>
        <v>0</v>
      </c>
      <c r="O11" s="77">
        <f t="shared" si="0"/>
        <v>0.6</v>
      </c>
      <c r="P11" s="77">
        <f t="shared" si="0"/>
        <v>0</v>
      </c>
      <c r="Q11" s="77">
        <f t="shared" si="0"/>
        <v>0</v>
      </c>
      <c r="R11" s="77">
        <f t="shared" si="0"/>
        <v>0</v>
      </c>
      <c r="S11" s="77">
        <f t="shared" si="0"/>
        <v>0</v>
      </c>
      <c r="T11" s="77">
        <f t="shared" si="0"/>
        <v>0</v>
      </c>
      <c r="U11" s="77">
        <f t="shared" si="0"/>
        <v>30.4268</v>
      </c>
      <c r="V11" s="77">
        <f t="shared" si="0"/>
        <v>8.355613</v>
      </c>
      <c r="W11" s="77">
        <f t="shared" si="0"/>
        <v>6.2222650000000019</v>
      </c>
      <c r="X11" s="77">
        <f t="shared" si="0"/>
        <v>1.0666739999999999</v>
      </c>
      <c r="Y11" s="77">
        <f t="shared" si="0"/>
        <v>0.71111600000000008</v>
      </c>
      <c r="Z11" s="77">
        <f t="shared" si="0"/>
        <v>0.35555800000000004</v>
      </c>
      <c r="AA11" s="77">
        <f t="shared" si="0"/>
        <v>69.132413000000014</v>
      </c>
      <c r="AB11" s="76"/>
      <c r="AC11" s="76"/>
      <c r="AD11" s="77">
        <f>SUM(AD12:AD21)</f>
        <v>593.91232673000002</v>
      </c>
      <c r="AE11" s="77">
        <f t="shared" ref="AE11" si="1">SUM(AE12:AE21)</f>
        <v>226.34798800000002</v>
      </c>
      <c r="AF11" s="77">
        <v>0</v>
      </c>
      <c r="AG11" s="77">
        <v>0</v>
      </c>
      <c r="AH11" s="77">
        <v>0</v>
      </c>
      <c r="AI11" s="77">
        <v>0</v>
      </c>
      <c r="AJ11" s="77">
        <v>0</v>
      </c>
      <c r="AK11" s="78"/>
    </row>
    <row r="12" spans="2:37" ht="31.9" customHeight="1" x14ac:dyDescent="0.25">
      <c r="B12" s="79">
        <v>1</v>
      </c>
      <c r="C12" s="79" t="s">
        <v>84</v>
      </c>
      <c r="D12" s="80">
        <v>4.6500000000000004</v>
      </c>
      <c r="E12" s="80">
        <v>0.7</v>
      </c>
      <c r="F12" s="80"/>
      <c r="G12" s="80">
        <f>(D12+E12)*10%</f>
        <v>0.53500000000000003</v>
      </c>
      <c r="H12" s="80">
        <v>0.2</v>
      </c>
      <c r="I12" s="80">
        <v>0.3</v>
      </c>
      <c r="J12" s="80">
        <f t="shared" ref="J12:J17" si="2">(D12+E12+F12)*70%</f>
        <v>3.7450000000000001</v>
      </c>
      <c r="K12" s="80"/>
      <c r="L12" s="80"/>
      <c r="M12" s="80"/>
      <c r="N12" s="80"/>
      <c r="O12" s="80">
        <v>0.3</v>
      </c>
      <c r="P12" s="80"/>
      <c r="Q12" s="80"/>
      <c r="R12" s="80"/>
      <c r="S12" s="80"/>
      <c r="T12" s="80"/>
      <c r="U12" s="80">
        <f>SUM(E12:T12)</f>
        <v>5.78</v>
      </c>
      <c r="V12" s="80">
        <f t="shared" ref="V12:V24" si="3">SUM(W12:Z12)</f>
        <v>1.3829750000000001</v>
      </c>
      <c r="W12" s="80">
        <f t="shared" ref="W12:W21" si="4">(D12+E12+F12+G12)*17.5%</f>
        <v>1.0298750000000001</v>
      </c>
      <c r="X12" s="80">
        <f t="shared" ref="X12:X21" si="5">(D12+E12+F12+G12)*3%</f>
        <v>0.17655000000000001</v>
      </c>
      <c r="Y12" s="80">
        <f t="shared" ref="Y12:Y21" si="6">(D12+E12+F12+G12)*2%</f>
        <v>0.11770000000000001</v>
      </c>
      <c r="Z12" s="80">
        <f t="shared" ref="Z12:Z21" si="7">(D12+E12+F12+G12)*1%</f>
        <v>5.8850000000000006E-2</v>
      </c>
      <c r="AA12" s="80">
        <f t="shared" ref="AA12:AA21" si="8">D12+U12+V12</f>
        <v>11.812975</v>
      </c>
      <c r="AB12" s="80">
        <f t="shared" ref="AB12:AB24" si="9">AA12*1.49</f>
        <v>17.601332750000001</v>
      </c>
      <c r="AC12" s="81">
        <v>7</v>
      </c>
      <c r="AD12" s="82">
        <f t="shared" ref="AD12:AD24" si="10">AB12*AC12</f>
        <v>123.20932925000001</v>
      </c>
      <c r="AE12" s="82">
        <v>0</v>
      </c>
      <c r="AF12" s="82"/>
      <c r="AG12" s="82"/>
      <c r="AH12" s="82"/>
      <c r="AI12" s="82"/>
      <c r="AJ12" s="82"/>
      <c r="AK12" s="83" t="s">
        <v>85</v>
      </c>
    </row>
    <row r="13" spans="2:37" ht="31.9" customHeight="1" x14ac:dyDescent="0.25">
      <c r="B13" s="79"/>
      <c r="C13" s="79" t="s">
        <v>84</v>
      </c>
      <c r="D13" s="80">
        <v>4.9800000000000004</v>
      </c>
      <c r="E13" s="80">
        <v>0.7</v>
      </c>
      <c r="F13" s="80"/>
      <c r="G13" s="80">
        <f>(D13+E13)*10%</f>
        <v>0.56800000000000006</v>
      </c>
      <c r="H13" s="80">
        <v>0.2</v>
      </c>
      <c r="I13" s="80">
        <v>0.3</v>
      </c>
      <c r="J13" s="80">
        <f t="shared" si="2"/>
        <v>3.976</v>
      </c>
      <c r="K13" s="80"/>
      <c r="L13" s="80"/>
      <c r="M13" s="80"/>
      <c r="N13" s="80"/>
      <c r="O13" s="80">
        <v>0.3</v>
      </c>
      <c r="P13" s="80"/>
      <c r="Q13" s="80"/>
      <c r="R13" s="80"/>
      <c r="S13" s="80"/>
      <c r="T13" s="80"/>
      <c r="U13" s="80">
        <f>SUM(E13:T13)</f>
        <v>6.0439999999999996</v>
      </c>
      <c r="V13" s="80">
        <f t="shared" ref="V13:V19" si="11">SUM(W13:Z13)</f>
        <v>1.4682800000000003</v>
      </c>
      <c r="W13" s="80">
        <f t="shared" si="4"/>
        <v>1.0934000000000001</v>
      </c>
      <c r="X13" s="80">
        <f t="shared" si="5"/>
        <v>0.18744000000000002</v>
      </c>
      <c r="Y13" s="80">
        <f t="shared" si="6"/>
        <v>0.12496000000000003</v>
      </c>
      <c r="Z13" s="80">
        <f t="shared" si="7"/>
        <v>6.2480000000000015E-2</v>
      </c>
      <c r="AA13" s="80">
        <f t="shared" si="8"/>
        <v>12.492280000000001</v>
      </c>
      <c r="AB13" s="80">
        <f t="shared" si="9"/>
        <v>18.613497200000001</v>
      </c>
      <c r="AC13" s="81">
        <v>4</v>
      </c>
      <c r="AD13" s="82">
        <f t="shared" si="10"/>
        <v>74.453988800000005</v>
      </c>
      <c r="AE13" s="82">
        <v>0</v>
      </c>
      <c r="AF13" s="82"/>
      <c r="AG13" s="82"/>
      <c r="AH13" s="82"/>
      <c r="AI13" s="82"/>
      <c r="AJ13" s="82"/>
      <c r="AK13" s="84" t="s">
        <v>86</v>
      </c>
    </row>
    <row r="14" spans="2:37" ht="31.9" customHeight="1" x14ac:dyDescent="0.25">
      <c r="B14" s="79">
        <v>2</v>
      </c>
      <c r="C14" s="79" t="s">
        <v>87</v>
      </c>
      <c r="D14" s="80">
        <v>1.99</v>
      </c>
      <c r="E14" s="80"/>
      <c r="F14" s="80"/>
      <c r="G14" s="80">
        <v>0</v>
      </c>
      <c r="H14" s="80">
        <v>0.2</v>
      </c>
      <c r="I14" s="80">
        <v>0.3</v>
      </c>
      <c r="J14" s="80">
        <f t="shared" si="2"/>
        <v>1.393</v>
      </c>
      <c r="K14" s="80"/>
      <c r="L14" s="80"/>
      <c r="M14" s="80"/>
      <c r="N14" s="80"/>
      <c r="O14" s="80"/>
      <c r="P14" s="80"/>
      <c r="Q14" s="80"/>
      <c r="R14" s="80"/>
      <c r="S14" s="80"/>
      <c r="T14" s="80"/>
      <c r="U14" s="80">
        <f t="shared" ref="U14:U19" si="12">SUM(E14:T14)</f>
        <v>1.893</v>
      </c>
      <c r="V14" s="80">
        <f t="shared" si="11"/>
        <v>0.46765000000000001</v>
      </c>
      <c r="W14" s="80">
        <f t="shared" si="4"/>
        <v>0.34825</v>
      </c>
      <c r="X14" s="80">
        <f t="shared" si="5"/>
        <v>5.9699999999999996E-2</v>
      </c>
      <c r="Y14" s="80">
        <f t="shared" si="6"/>
        <v>3.9800000000000002E-2</v>
      </c>
      <c r="Z14" s="80">
        <f t="shared" si="7"/>
        <v>1.9900000000000001E-2</v>
      </c>
      <c r="AA14" s="80">
        <f t="shared" si="8"/>
        <v>4.3506499999999999</v>
      </c>
      <c r="AB14" s="80">
        <f t="shared" si="9"/>
        <v>6.4824684999999995</v>
      </c>
      <c r="AC14" s="81">
        <v>7</v>
      </c>
      <c r="AD14" s="82">
        <f t="shared" si="10"/>
        <v>45.3772795</v>
      </c>
      <c r="AE14" s="82">
        <f>((2.34+0.2+2.34*70%)*1.49+2.34*23.5%*1.49)*7</f>
        <v>49.311997000000005</v>
      </c>
      <c r="AF14" s="85"/>
      <c r="AG14" s="85"/>
      <c r="AH14" s="85"/>
      <c r="AI14" s="85"/>
      <c r="AJ14" s="85"/>
      <c r="AK14" s="83" t="s">
        <v>88</v>
      </c>
    </row>
    <row r="15" spans="2:37" ht="31.9" customHeight="1" x14ac:dyDescent="0.25">
      <c r="B15" s="79">
        <v>3</v>
      </c>
      <c r="C15" s="79" t="s">
        <v>89</v>
      </c>
      <c r="D15" s="80">
        <v>1.99</v>
      </c>
      <c r="E15" s="80"/>
      <c r="F15" s="80"/>
      <c r="G15" s="80">
        <v>0</v>
      </c>
      <c r="H15" s="80">
        <v>0.2</v>
      </c>
      <c r="I15" s="80">
        <v>0.3</v>
      </c>
      <c r="J15" s="80">
        <f t="shared" si="2"/>
        <v>1.393</v>
      </c>
      <c r="K15" s="80"/>
      <c r="L15" s="80"/>
      <c r="M15" s="80"/>
      <c r="N15" s="80"/>
      <c r="O15" s="80"/>
      <c r="P15" s="80"/>
      <c r="Q15" s="80"/>
      <c r="R15" s="80"/>
      <c r="S15" s="80"/>
      <c r="T15" s="80"/>
      <c r="U15" s="80">
        <f t="shared" si="12"/>
        <v>1.893</v>
      </c>
      <c r="V15" s="80">
        <f t="shared" si="11"/>
        <v>0.46765000000000001</v>
      </c>
      <c r="W15" s="80">
        <f t="shared" si="4"/>
        <v>0.34825</v>
      </c>
      <c r="X15" s="80">
        <f t="shared" si="5"/>
        <v>5.9699999999999996E-2</v>
      </c>
      <c r="Y15" s="80">
        <f t="shared" si="6"/>
        <v>3.9800000000000002E-2</v>
      </c>
      <c r="Z15" s="80">
        <f t="shared" si="7"/>
        <v>1.9900000000000001E-2</v>
      </c>
      <c r="AA15" s="80">
        <f t="shared" si="8"/>
        <v>4.3506499999999999</v>
      </c>
      <c r="AB15" s="80">
        <f t="shared" si="9"/>
        <v>6.4824684999999995</v>
      </c>
      <c r="AC15" s="81">
        <v>7</v>
      </c>
      <c r="AD15" s="82">
        <f t="shared" si="10"/>
        <v>45.3772795</v>
      </c>
      <c r="AE15" s="82">
        <f t="shared" ref="AE15:AE17" si="13">((2.34+0.2+2.34*70%)*1.49+2.34*23.5%*1.49)*7</f>
        <v>49.311997000000005</v>
      </c>
      <c r="AF15" s="85"/>
      <c r="AG15" s="85"/>
      <c r="AH15" s="85"/>
      <c r="AI15" s="85"/>
      <c r="AJ15" s="85"/>
      <c r="AK15" s="83" t="s">
        <v>88</v>
      </c>
    </row>
    <row r="16" spans="2:37" ht="31.9" customHeight="1" x14ac:dyDescent="0.25">
      <c r="B16" s="79">
        <v>4</v>
      </c>
      <c r="C16" s="79" t="s">
        <v>90</v>
      </c>
      <c r="D16" s="80">
        <v>1.99</v>
      </c>
      <c r="E16" s="80"/>
      <c r="F16" s="80"/>
      <c r="G16" s="80">
        <v>0</v>
      </c>
      <c r="H16" s="80">
        <v>0.2</v>
      </c>
      <c r="I16" s="80">
        <v>0.3</v>
      </c>
      <c r="J16" s="80">
        <f t="shared" si="2"/>
        <v>1.393</v>
      </c>
      <c r="K16" s="80"/>
      <c r="L16" s="80"/>
      <c r="M16" s="80"/>
      <c r="N16" s="80"/>
      <c r="O16" s="80"/>
      <c r="P16" s="80"/>
      <c r="Q16" s="80"/>
      <c r="R16" s="80"/>
      <c r="S16" s="80"/>
      <c r="T16" s="80"/>
      <c r="U16" s="80">
        <f t="shared" si="12"/>
        <v>1.893</v>
      </c>
      <c r="V16" s="80">
        <f t="shared" si="11"/>
        <v>0.46765000000000001</v>
      </c>
      <c r="W16" s="80">
        <f t="shared" si="4"/>
        <v>0.34825</v>
      </c>
      <c r="X16" s="80">
        <f t="shared" si="5"/>
        <v>5.9699999999999996E-2</v>
      </c>
      <c r="Y16" s="80">
        <f t="shared" si="6"/>
        <v>3.9800000000000002E-2</v>
      </c>
      <c r="Z16" s="80">
        <f t="shared" si="7"/>
        <v>1.9900000000000001E-2</v>
      </c>
      <c r="AA16" s="80">
        <f t="shared" si="8"/>
        <v>4.3506499999999999</v>
      </c>
      <c r="AB16" s="80">
        <f t="shared" si="9"/>
        <v>6.4824684999999995</v>
      </c>
      <c r="AC16" s="81">
        <v>7</v>
      </c>
      <c r="AD16" s="82">
        <f t="shared" si="10"/>
        <v>45.3772795</v>
      </c>
      <c r="AE16" s="82">
        <f t="shared" si="13"/>
        <v>49.311997000000005</v>
      </c>
      <c r="AF16" s="85"/>
      <c r="AG16" s="85"/>
      <c r="AH16" s="85"/>
      <c r="AI16" s="85"/>
      <c r="AJ16" s="85"/>
      <c r="AK16" s="83" t="s">
        <v>88</v>
      </c>
    </row>
    <row r="17" spans="2:37" ht="31.9" customHeight="1" x14ac:dyDescent="0.25">
      <c r="B17" s="79">
        <v>5</v>
      </c>
      <c r="C17" s="79" t="s">
        <v>91</v>
      </c>
      <c r="D17" s="80">
        <v>1.99</v>
      </c>
      <c r="E17" s="80"/>
      <c r="F17" s="80"/>
      <c r="G17" s="80">
        <v>0</v>
      </c>
      <c r="H17" s="80">
        <v>0.2</v>
      </c>
      <c r="I17" s="80">
        <v>0.3</v>
      </c>
      <c r="J17" s="80">
        <f t="shared" si="2"/>
        <v>1.393</v>
      </c>
      <c r="K17" s="80"/>
      <c r="L17" s="80"/>
      <c r="M17" s="80"/>
      <c r="N17" s="80"/>
      <c r="O17" s="80"/>
      <c r="P17" s="80"/>
      <c r="Q17" s="80"/>
      <c r="R17" s="80"/>
      <c r="S17" s="80"/>
      <c r="T17" s="80"/>
      <c r="U17" s="80">
        <f t="shared" si="12"/>
        <v>1.893</v>
      </c>
      <c r="V17" s="80">
        <f t="shared" si="11"/>
        <v>0.46765000000000001</v>
      </c>
      <c r="W17" s="80">
        <f t="shared" si="4"/>
        <v>0.34825</v>
      </c>
      <c r="X17" s="80">
        <f t="shared" si="5"/>
        <v>5.9699999999999996E-2</v>
      </c>
      <c r="Y17" s="80">
        <f t="shared" si="6"/>
        <v>3.9800000000000002E-2</v>
      </c>
      <c r="Z17" s="80">
        <f t="shared" si="7"/>
        <v>1.9900000000000001E-2</v>
      </c>
      <c r="AA17" s="80">
        <f t="shared" si="8"/>
        <v>4.3506499999999999</v>
      </c>
      <c r="AB17" s="80">
        <f t="shared" si="9"/>
        <v>6.4824684999999995</v>
      </c>
      <c r="AC17" s="81">
        <v>7</v>
      </c>
      <c r="AD17" s="82">
        <f t="shared" si="10"/>
        <v>45.3772795</v>
      </c>
      <c r="AE17" s="82">
        <f t="shared" si="13"/>
        <v>49.311997000000005</v>
      </c>
      <c r="AF17" s="85"/>
      <c r="AG17" s="85"/>
      <c r="AH17" s="85"/>
      <c r="AI17" s="85"/>
      <c r="AJ17" s="85"/>
      <c r="AK17" s="83" t="s">
        <v>88</v>
      </c>
    </row>
    <row r="18" spans="2:37" ht="31.9" customHeight="1" x14ac:dyDescent="0.25">
      <c r="B18" s="79">
        <v>6</v>
      </c>
      <c r="C18" s="79" t="s">
        <v>92</v>
      </c>
      <c r="D18" s="80">
        <v>2.72</v>
      </c>
      <c r="E18" s="80">
        <v>0.25</v>
      </c>
      <c r="F18" s="80"/>
      <c r="G18" s="80">
        <v>0</v>
      </c>
      <c r="H18" s="80">
        <v>0.2</v>
      </c>
      <c r="I18" s="80">
        <v>0.1</v>
      </c>
      <c r="J18" s="80">
        <v>0</v>
      </c>
      <c r="K18" s="80"/>
      <c r="L18" s="80"/>
      <c r="M18" s="80"/>
      <c r="N18" s="80"/>
      <c r="O18" s="80"/>
      <c r="P18" s="80"/>
      <c r="Q18" s="80"/>
      <c r="R18" s="80"/>
      <c r="S18" s="80"/>
      <c r="T18" s="80"/>
      <c r="U18" s="80">
        <f t="shared" si="12"/>
        <v>0.55000000000000004</v>
      </c>
      <c r="V18" s="80">
        <f t="shared" si="11"/>
        <v>0.69795000000000007</v>
      </c>
      <c r="W18" s="80">
        <f t="shared" si="4"/>
        <v>0.51975000000000005</v>
      </c>
      <c r="X18" s="80">
        <f t="shared" si="5"/>
        <v>8.9099999999999999E-2</v>
      </c>
      <c r="Y18" s="80">
        <f t="shared" si="6"/>
        <v>5.9400000000000008E-2</v>
      </c>
      <c r="Z18" s="80">
        <f t="shared" si="7"/>
        <v>2.9700000000000004E-2</v>
      </c>
      <c r="AA18" s="80">
        <f t="shared" si="8"/>
        <v>3.9679500000000005</v>
      </c>
      <c r="AB18" s="80">
        <f t="shared" si="9"/>
        <v>5.9122455000000009</v>
      </c>
      <c r="AC18" s="81">
        <v>5</v>
      </c>
      <c r="AD18" s="82">
        <f t="shared" si="10"/>
        <v>29.561227500000005</v>
      </c>
      <c r="AE18" s="82">
        <v>0</v>
      </c>
      <c r="AF18" s="82"/>
      <c r="AG18" s="82"/>
      <c r="AH18" s="82"/>
      <c r="AI18" s="82"/>
      <c r="AJ18" s="82"/>
      <c r="AK18" s="83" t="s">
        <v>93</v>
      </c>
    </row>
    <row r="19" spans="2:37" ht="31.9" customHeight="1" x14ac:dyDescent="0.25">
      <c r="B19" s="79">
        <v>7</v>
      </c>
      <c r="C19" s="79" t="s">
        <v>94</v>
      </c>
      <c r="D19" s="80">
        <v>6.04</v>
      </c>
      <c r="E19" s="80"/>
      <c r="F19" s="80"/>
      <c r="G19" s="80">
        <f>(D19+E19)*32%</f>
        <v>1.9328000000000001</v>
      </c>
      <c r="H19" s="80">
        <v>0.2</v>
      </c>
      <c r="I19" s="80">
        <v>0.3</v>
      </c>
      <c r="J19" s="80">
        <f>(D19+E19+F19)*70%</f>
        <v>4.2279999999999998</v>
      </c>
      <c r="K19" s="80"/>
      <c r="L19" s="80"/>
      <c r="M19" s="80"/>
      <c r="N19" s="80"/>
      <c r="O19" s="80"/>
      <c r="P19" s="80"/>
      <c r="Q19" s="80"/>
      <c r="R19" s="80"/>
      <c r="S19" s="80"/>
      <c r="T19" s="80"/>
      <c r="U19" s="80">
        <f t="shared" si="12"/>
        <v>6.6608000000000001</v>
      </c>
      <c r="V19" s="80">
        <f t="shared" si="11"/>
        <v>1.8736080000000002</v>
      </c>
      <c r="W19" s="80">
        <f t="shared" si="4"/>
        <v>1.39524</v>
      </c>
      <c r="X19" s="80">
        <f t="shared" si="5"/>
        <v>0.23918400000000001</v>
      </c>
      <c r="Y19" s="80">
        <f t="shared" si="6"/>
        <v>0.15945600000000001</v>
      </c>
      <c r="Z19" s="80">
        <f t="shared" si="7"/>
        <v>7.9728000000000007E-2</v>
      </c>
      <c r="AA19" s="80">
        <f t="shared" si="8"/>
        <v>14.574408000000002</v>
      </c>
      <c r="AB19" s="80">
        <f t="shared" si="9"/>
        <v>21.715867920000001</v>
      </c>
      <c r="AC19" s="81">
        <v>4</v>
      </c>
      <c r="AD19" s="82">
        <f t="shared" si="10"/>
        <v>86.863471680000004</v>
      </c>
      <c r="AE19" s="82">
        <v>0</v>
      </c>
      <c r="AF19" s="82"/>
      <c r="AG19" s="82"/>
      <c r="AH19" s="82"/>
      <c r="AI19" s="82"/>
      <c r="AJ19" s="82"/>
      <c r="AK19" s="86" t="s">
        <v>95</v>
      </c>
    </row>
    <row r="20" spans="2:37" ht="31.9" customHeight="1" x14ac:dyDescent="0.25">
      <c r="B20" s="79">
        <v>8</v>
      </c>
      <c r="C20" s="79" t="s">
        <v>96</v>
      </c>
      <c r="D20" s="80">
        <v>4</v>
      </c>
      <c r="E20" s="80"/>
      <c r="F20" s="80"/>
      <c r="G20" s="80">
        <f>(D20+E20)*13%</f>
        <v>0.52</v>
      </c>
      <c r="H20" s="80">
        <v>0.2</v>
      </c>
      <c r="I20" s="80">
        <v>0.3</v>
      </c>
      <c r="J20" s="80">
        <f>(D20+E20+F20)*70%</f>
        <v>2.8</v>
      </c>
      <c r="K20" s="80"/>
      <c r="L20" s="80"/>
      <c r="M20" s="80"/>
      <c r="N20" s="80"/>
      <c r="O20" s="80"/>
      <c r="P20" s="80"/>
      <c r="Q20" s="80"/>
      <c r="R20" s="80"/>
      <c r="S20" s="80"/>
      <c r="T20" s="80"/>
      <c r="U20" s="80">
        <f t="shared" ref="U20:U24" si="14">SUM(E20:T20)</f>
        <v>3.82</v>
      </c>
      <c r="V20" s="80">
        <f t="shared" si="3"/>
        <v>1.0621999999999998</v>
      </c>
      <c r="W20" s="80">
        <f t="shared" si="4"/>
        <v>0.79099999999999993</v>
      </c>
      <c r="X20" s="80">
        <f t="shared" si="5"/>
        <v>0.13559999999999997</v>
      </c>
      <c r="Y20" s="80">
        <f t="shared" si="6"/>
        <v>9.0399999999999994E-2</v>
      </c>
      <c r="Z20" s="80">
        <f t="shared" si="7"/>
        <v>4.5199999999999997E-2</v>
      </c>
      <c r="AA20" s="80">
        <f t="shared" si="8"/>
        <v>8.882200000000001</v>
      </c>
      <c r="AB20" s="80">
        <f>AA20*1.49</f>
        <v>13.234478000000001</v>
      </c>
      <c r="AC20" s="81">
        <v>4</v>
      </c>
      <c r="AD20" s="82">
        <f t="shared" si="10"/>
        <v>52.937912000000004</v>
      </c>
      <c r="AE20" s="82">
        <v>29.1</v>
      </c>
      <c r="AF20" s="85"/>
      <c r="AG20" s="85"/>
      <c r="AH20" s="85"/>
      <c r="AI20" s="85"/>
      <c r="AJ20" s="85"/>
      <c r="AK20" s="86" t="s">
        <v>97</v>
      </c>
    </row>
    <row r="21" spans="2:37" ht="48.6" customHeight="1" x14ac:dyDescent="0.25">
      <c r="B21" s="79">
        <v>9</v>
      </c>
      <c r="C21" s="79" t="s">
        <v>98</v>
      </c>
      <c r="D21" s="80">
        <v>1.99</v>
      </c>
      <c r="E21" s="80"/>
      <c r="F21" s="80"/>
      <c r="G21" s="80">
        <v>0</v>
      </c>
      <c r="H21" s="80">
        <v>0.2</v>
      </c>
      <c r="I21" s="80">
        <v>0.3</v>
      </c>
      <c r="J21" s="80">
        <f t="shared" ref="J21" si="15">(D21+E21+F21)*70%</f>
        <v>1.393</v>
      </c>
      <c r="K21" s="80"/>
      <c r="L21" s="80"/>
      <c r="M21" s="80"/>
      <c r="N21" s="80"/>
      <c r="O21" s="80"/>
      <c r="P21" s="80"/>
      <c r="Q21" s="80"/>
      <c r="R21" s="80"/>
      <c r="S21" s="80"/>
      <c r="T21" s="80"/>
      <c r="U21" s="80">
        <f t="shared" ref="U21" si="16">SUM(E21:T21)</f>
        <v>1.893</v>
      </c>
      <c r="V21" s="80">
        <f t="shared" si="3"/>
        <v>0.46765000000000001</v>
      </c>
      <c r="W21" s="80">
        <f t="shared" si="4"/>
        <v>0.34825</v>
      </c>
      <c r="X21" s="80">
        <f t="shared" si="5"/>
        <v>5.9699999999999996E-2</v>
      </c>
      <c r="Y21" s="80">
        <f t="shared" si="6"/>
        <v>3.9800000000000002E-2</v>
      </c>
      <c r="Z21" s="80">
        <f t="shared" si="7"/>
        <v>1.9900000000000001E-2</v>
      </c>
      <c r="AA21" s="80">
        <f t="shared" si="8"/>
        <v>4.3506499999999999</v>
      </c>
      <c r="AB21" s="80">
        <f t="shared" ref="AB21" si="17">AA21*1.49</f>
        <v>6.4824684999999995</v>
      </c>
      <c r="AC21" s="81">
        <v>7</v>
      </c>
      <c r="AD21" s="82">
        <f t="shared" si="10"/>
        <v>45.3772795</v>
      </c>
      <c r="AE21" s="82">
        <v>0</v>
      </c>
      <c r="AF21" s="85"/>
      <c r="AG21" s="85"/>
      <c r="AH21" s="85"/>
      <c r="AI21" s="85"/>
      <c r="AJ21" s="85"/>
      <c r="AK21" s="86" t="s">
        <v>99</v>
      </c>
    </row>
    <row r="22" spans="2:37" ht="31.9" customHeight="1" x14ac:dyDescent="0.25">
      <c r="B22" s="77" t="s">
        <v>0</v>
      </c>
      <c r="C22" s="87" t="s">
        <v>100</v>
      </c>
      <c r="D22" s="77">
        <f t="shared" ref="D22:AA22" si="18">SUM(D23:D24)</f>
        <v>8.39</v>
      </c>
      <c r="E22" s="77">
        <f t="shared" si="18"/>
        <v>0.95</v>
      </c>
      <c r="F22" s="77">
        <f t="shared" si="18"/>
        <v>0</v>
      </c>
      <c r="G22" s="77">
        <f t="shared" si="18"/>
        <v>1.6362000000000003</v>
      </c>
      <c r="H22" s="77">
        <f t="shared" si="18"/>
        <v>0.4</v>
      </c>
      <c r="I22" s="77">
        <f t="shared" si="18"/>
        <v>0.4</v>
      </c>
      <c r="J22" s="77">
        <f t="shared" si="18"/>
        <v>4.242</v>
      </c>
      <c r="K22" s="77">
        <f t="shared" si="18"/>
        <v>0</v>
      </c>
      <c r="L22" s="77">
        <f t="shared" si="18"/>
        <v>0</v>
      </c>
      <c r="M22" s="77">
        <f t="shared" si="18"/>
        <v>0</v>
      </c>
      <c r="N22" s="77">
        <f t="shared" si="18"/>
        <v>0</v>
      </c>
      <c r="O22" s="77">
        <f t="shared" si="18"/>
        <v>0.3</v>
      </c>
      <c r="P22" s="77">
        <f t="shared" si="18"/>
        <v>0</v>
      </c>
      <c r="Q22" s="77">
        <f t="shared" si="18"/>
        <v>0</v>
      </c>
      <c r="R22" s="77">
        <f t="shared" si="18"/>
        <v>0</v>
      </c>
      <c r="S22" s="77">
        <f t="shared" si="18"/>
        <v>0</v>
      </c>
      <c r="T22" s="77">
        <f t="shared" si="18"/>
        <v>0</v>
      </c>
      <c r="U22" s="77">
        <f t="shared" si="18"/>
        <v>7.9282000000000004</v>
      </c>
      <c r="V22" s="77">
        <f t="shared" si="18"/>
        <v>2.5794069999999998</v>
      </c>
      <c r="W22" s="77">
        <f t="shared" si="18"/>
        <v>1.9208349999999998</v>
      </c>
      <c r="X22" s="77">
        <f t="shared" si="18"/>
        <v>0.32928600000000002</v>
      </c>
      <c r="Y22" s="77">
        <f t="shared" si="18"/>
        <v>0.21952400000000002</v>
      </c>
      <c r="Z22" s="77">
        <f t="shared" si="18"/>
        <v>0.10976200000000001</v>
      </c>
      <c r="AA22" s="77">
        <f t="shared" si="18"/>
        <v>18.897607000000001</v>
      </c>
      <c r="AB22" s="76"/>
      <c r="AC22" s="76"/>
      <c r="AD22" s="77">
        <f>SUM(AD23:AD24)</f>
        <v>249.16088430000002</v>
      </c>
      <c r="AE22" s="77">
        <f>SUM(AE23:AE24)</f>
        <v>0</v>
      </c>
      <c r="AF22" s="77">
        <v>0</v>
      </c>
      <c r="AG22" s="77"/>
      <c r="AH22" s="77"/>
      <c r="AI22" s="77"/>
      <c r="AJ22" s="77"/>
      <c r="AK22" s="88"/>
    </row>
    <row r="23" spans="2:37" ht="31.9" customHeight="1" x14ac:dyDescent="0.25">
      <c r="B23" s="79">
        <v>1</v>
      </c>
      <c r="C23" s="79" t="s">
        <v>101</v>
      </c>
      <c r="D23" s="80">
        <v>5.36</v>
      </c>
      <c r="E23" s="80">
        <v>0.7</v>
      </c>
      <c r="F23" s="80"/>
      <c r="G23" s="80">
        <f>(D23+E23)*27%</f>
        <v>1.6362000000000003</v>
      </c>
      <c r="H23" s="80">
        <v>0.2</v>
      </c>
      <c r="I23" s="80">
        <v>0.3</v>
      </c>
      <c r="J23" s="80">
        <f>(D23+E23+F23)*70%</f>
        <v>4.242</v>
      </c>
      <c r="K23" s="80"/>
      <c r="L23" s="80"/>
      <c r="M23" s="80"/>
      <c r="N23" s="80"/>
      <c r="O23" s="80">
        <v>0.3</v>
      </c>
      <c r="P23" s="80"/>
      <c r="Q23" s="80"/>
      <c r="R23" s="80"/>
      <c r="S23" s="80"/>
      <c r="T23" s="80"/>
      <c r="U23" s="80">
        <f>SUM(E23:T23)</f>
        <v>7.3782000000000005</v>
      </c>
      <c r="V23" s="80">
        <f t="shared" si="3"/>
        <v>1.8086069999999999</v>
      </c>
      <c r="W23" s="80">
        <f>(D23+E23+F23+G23)*17.5%</f>
        <v>1.346835</v>
      </c>
      <c r="X23" s="80">
        <f>(D23+E23+F23+G23)*3%</f>
        <v>0.23088600000000004</v>
      </c>
      <c r="Y23" s="80">
        <f>(D23+E23+F23+G23)*2%</f>
        <v>0.15392400000000003</v>
      </c>
      <c r="Z23" s="80">
        <f>(D23+E23+F23+G23)*1%</f>
        <v>7.6962000000000017E-2</v>
      </c>
      <c r="AA23" s="80">
        <f>D23+U23+V23</f>
        <v>14.546807000000001</v>
      </c>
      <c r="AB23" s="80">
        <f>AA23*1.49</f>
        <v>21.674742430000002</v>
      </c>
      <c r="AC23" s="81">
        <v>10</v>
      </c>
      <c r="AD23" s="82">
        <f>AB23*AC23</f>
        <v>216.74742430000003</v>
      </c>
      <c r="AE23" s="82">
        <v>0</v>
      </c>
      <c r="AF23" s="89">
        <v>0</v>
      </c>
      <c r="AG23" s="89"/>
      <c r="AH23" s="89"/>
      <c r="AI23" s="89"/>
      <c r="AJ23" s="89"/>
      <c r="AK23" s="86" t="s">
        <v>102</v>
      </c>
    </row>
    <row r="24" spans="2:37" ht="31.9" customHeight="1" x14ac:dyDescent="0.25">
      <c r="B24" s="79">
        <v>2</v>
      </c>
      <c r="C24" s="79" t="s">
        <v>103</v>
      </c>
      <c r="D24" s="80">
        <v>3.03</v>
      </c>
      <c r="E24" s="80">
        <v>0.25</v>
      </c>
      <c r="F24" s="80"/>
      <c r="G24" s="80">
        <v>0</v>
      </c>
      <c r="H24" s="80">
        <v>0.2</v>
      </c>
      <c r="I24" s="80">
        <v>0.1</v>
      </c>
      <c r="J24" s="80">
        <v>0</v>
      </c>
      <c r="K24" s="80"/>
      <c r="L24" s="80"/>
      <c r="M24" s="80"/>
      <c r="N24" s="80"/>
      <c r="O24" s="80"/>
      <c r="P24" s="80"/>
      <c r="Q24" s="80"/>
      <c r="R24" s="80"/>
      <c r="S24" s="80"/>
      <c r="T24" s="80"/>
      <c r="U24" s="80">
        <f t="shared" si="14"/>
        <v>0.55000000000000004</v>
      </c>
      <c r="V24" s="80">
        <f t="shared" si="3"/>
        <v>0.77079999999999993</v>
      </c>
      <c r="W24" s="80">
        <f>(D24+E24+F24+G24)*17.5%</f>
        <v>0.57399999999999995</v>
      </c>
      <c r="X24" s="80">
        <f>(D24+E24+F24+G24)*3%</f>
        <v>9.8399999999999987E-2</v>
      </c>
      <c r="Y24" s="80">
        <f>(D24+E24+F24+G24)*2%</f>
        <v>6.5599999999999992E-2</v>
      </c>
      <c r="Z24" s="80">
        <f>(D24+E24+F24+G24)*1%</f>
        <v>3.2799999999999996E-2</v>
      </c>
      <c r="AA24" s="80">
        <f>D24+U24+V24</f>
        <v>4.3507999999999996</v>
      </c>
      <c r="AB24" s="80">
        <f t="shared" si="9"/>
        <v>6.4826919999999992</v>
      </c>
      <c r="AC24" s="81">
        <v>5</v>
      </c>
      <c r="AD24" s="82">
        <f t="shared" si="10"/>
        <v>32.413459999999993</v>
      </c>
      <c r="AE24" s="82">
        <v>0</v>
      </c>
      <c r="AF24" s="89">
        <v>0</v>
      </c>
      <c r="AG24" s="89"/>
      <c r="AH24" s="89"/>
      <c r="AI24" s="89"/>
      <c r="AJ24" s="89"/>
      <c r="AK24" s="86" t="s">
        <v>104</v>
      </c>
    </row>
    <row r="25" spans="2:37" ht="28.15" customHeight="1" x14ac:dyDescent="0.25">
      <c r="B25" s="90"/>
      <c r="C25" s="91"/>
      <c r="D25" s="92"/>
      <c r="E25" s="92"/>
      <c r="F25" s="92"/>
      <c r="G25" s="92"/>
      <c r="H25" s="92"/>
      <c r="I25" s="92"/>
      <c r="J25" s="92"/>
      <c r="K25" s="92"/>
      <c r="L25" s="92"/>
      <c r="M25" s="92"/>
      <c r="N25" s="92"/>
      <c r="O25" s="92"/>
      <c r="P25" s="92"/>
      <c r="Q25" s="92"/>
      <c r="R25" s="92"/>
      <c r="S25" s="92"/>
      <c r="T25" s="92"/>
      <c r="U25" s="92"/>
      <c r="V25" s="92"/>
      <c r="W25" s="92"/>
      <c r="X25" s="92"/>
      <c r="Y25" s="92"/>
      <c r="Z25" s="92"/>
      <c r="AA25" s="92"/>
      <c r="AB25" s="93"/>
      <c r="AC25" s="93"/>
      <c r="AD25" s="94"/>
      <c r="AE25" s="94"/>
      <c r="AF25" s="94"/>
      <c r="AG25" s="94"/>
      <c r="AH25" s="94"/>
      <c r="AI25" s="94"/>
      <c r="AJ25" s="94"/>
      <c r="AK25" s="91"/>
    </row>
    <row r="26" spans="2:37" ht="52.9" customHeight="1" x14ac:dyDescent="0.25">
      <c r="AC26" s="95"/>
    </row>
    <row r="27" spans="2:37" ht="43.15" customHeight="1" x14ac:dyDescent="0.25">
      <c r="AC27" s="95"/>
    </row>
    <row r="28" spans="2:37" ht="35.450000000000003" customHeight="1" x14ac:dyDescent="0.25">
      <c r="AC28" s="95"/>
      <c r="AE28" s="96"/>
      <c r="AF28" s="97"/>
      <c r="AG28" s="97"/>
      <c r="AH28" s="97"/>
      <c r="AI28" s="97"/>
      <c r="AJ28" s="97"/>
    </row>
    <row r="29" spans="2:37" ht="27.6" customHeight="1" x14ac:dyDescent="0.25"/>
    <row r="30" spans="2:37" ht="27.6" customHeight="1" x14ac:dyDescent="0.25">
      <c r="AF30" s="97"/>
      <c r="AG30" s="97"/>
      <c r="AH30" s="97"/>
      <c r="AI30" s="97"/>
      <c r="AJ30" s="97"/>
    </row>
    <row r="31" spans="2:37" ht="27.6" customHeight="1" x14ac:dyDescent="0.25"/>
    <row r="32" spans="2:37" ht="27.6" customHeight="1" x14ac:dyDescent="0.25">
      <c r="AF32" s="97"/>
      <c r="AG32" s="97"/>
      <c r="AH32" s="97"/>
      <c r="AI32" s="97"/>
      <c r="AJ32" s="97"/>
    </row>
    <row r="33" ht="27.6" customHeight="1" x14ac:dyDescent="0.25"/>
  </sheetData>
  <mergeCells count="19">
    <mergeCell ref="B3:AK3"/>
    <mergeCell ref="B5:B8"/>
    <mergeCell ref="C5:C8"/>
    <mergeCell ref="D5:AB5"/>
    <mergeCell ref="AD5:AD8"/>
    <mergeCell ref="AE5:AE8"/>
    <mergeCell ref="AF5:AF8"/>
    <mergeCell ref="AG5:AG8"/>
    <mergeCell ref="AH5:AH8"/>
    <mergeCell ref="AI5:AI8"/>
    <mergeCell ref="E9:U9"/>
    <mergeCell ref="AJ5:AJ8"/>
    <mergeCell ref="AK5:AK8"/>
    <mergeCell ref="D6:D8"/>
    <mergeCell ref="E6:U8"/>
    <mergeCell ref="V6:Z8"/>
    <mergeCell ref="AA6:AA8"/>
    <mergeCell ref="AB6:AB8"/>
    <mergeCell ref="AC6:AC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workbookViewId="0">
      <selection activeCell="A5" sqref="A5:J5"/>
    </sheetView>
  </sheetViews>
  <sheetFormatPr defaultRowHeight="15.75" outlineLevelRow="1" x14ac:dyDescent="0.25"/>
  <cols>
    <col min="1" max="1" width="4" style="1" customWidth="1"/>
    <col min="2" max="2" width="44.85546875" style="1" customWidth="1"/>
    <col min="3" max="3" width="16.85546875" style="1" customWidth="1"/>
    <col min="4" max="4" width="17.28515625" style="1" customWidth="1"/>
    <col min="5" max="5" width="16.85546875" style="1" customWidth="1"/>
    <col min="6" max="6" width="16.42578125" style="1" customWidth="1"/>
    <col min="7" max="7" width="17" style="1" customWidth="1"/>
    <col min="8" max="8" width="16.5703125" style="1" customWidth="1"/>
    <col min="9" max="9" width="13.5703125" style="1" customWidth="1"/>
    <col min="10" max="10" width="9" style="13" customWidth="1"/>
    <col min="11" max="11" width="15.85546875" style="1" customWidth="1"/>
    <col min="12" max="12" width="18.140625" style="1" customWidth="1"/>
    <col min="13" max="14" width="15" style="1" customWidth="1"/>
    <col min="15" max="15" width="12.140625" style="1" bestFit="1" customWidth="1"/>
    <col min="16" max="256" width="8.85546875" style="1"/>
    <col min="257" max="257" width="4.85546875" style="1" customWidth="1"/>
    <col min="258" max="258" width="42.7109375" style="1" customWidth="1"/>
    <col min="259" max="260" width="8.85546875" style="1"/>
    <col min="261" max="262" width="13.28515625" style="1" customWidth="1"/>
    <col min="263" max="263" width="16.7109375" style="1" customWidth="1"/>
    <col min="264" max="512" width="8.85546875" style="1"/>
    <col min="513" max="513" width="4.85546875" style="1" customWidth="1"/>
    <col min="514" max="514" width="42.7109375" style="1" customWidth="1"/>
    <col min="515" max="516" width="8.85546875" style="1"/>
    <col min="517" max="518" width="13.28515625" style="1" customWidth="1"/>
    <col min="519" max="519" width="16.7109375" style="1" customWidth="1"/>
    <col min="520" max="768" width="8.85546875" style="1"/>
    <col min="769" max="769" width="4.85546875" style="1" customWidth="1"/>
    <col min="770" max="770" width="42.7109375" style="1" customWidth="1"/>
    <col min="771" max="772" width="8.85546875" style="1"/>
    <col min="773" max="774" width="13.28515625" style="1" customWidth="1"/>
    <col min="775" max="775" width="16.7109375" style="1" customWidth="1"/>
    <col min="776" max="1024" width="8.85546875" style="1"/>
    <col min="1025" max="1025" width="4.85546875" style="1" customWidth="1"/>
    <col min="1026" max="1026" width="42.7109375" style="1" customWidth="1"/>
    <col min="1027" max="1028" width="8.85546875" style="1"/>
    <col min="1029" max="1030" width="13.28515625" style="1" customWidth="1"/>
    <col min="1031" max="1031" width="16.7109375" style="1" customWidth="1"/>
    <col min="1032" max="1280" width="8.85546875" style="1"/>
    <col min="1281" max="1281" width="4.85546875" style="1" customWidth="1"/>
    <col min="1282" max="1282" width="42.7109375" style="1" customWidth="1"/>
    <col min="1283" max="1284" width="8.85546875" style="1"/>
    <col min="1285" max="1286" width="13.28515625" style="1" customWidth="1"/>
    <col min="1287" max="1287" width="16.7109375" style="1" customWidth="1"/>
    <col min="1288" max="1536" width="8.85546875" style="1"/>
    <col min="1537" max="1537" width="4.85546875" style="1" customWidth="1"/>
    <col min="1538" max="1538" width="42.7109375" style="1" customWidth="1"/>
    <col min="1539" max="1540" width="8.85546875" style="1"/>
    <col min="1541" max="1542" width="13.28515625" style="1" customWidth="1"/>
    <col min="1543" max="1543" width="16.7109375" style="1" customWidth="1"/>
    <col min="1544" max="1792" width="8.85546875" style="1"/>
    <col min="1793" max="1793" width="4.85546875" style="1" customWidth="1"/>
    <col min="1794" max="1794" width="42.7109375" style="1" customWidth="1"/>
    <col min="1795" max="1796" width="8.85546875" style="1"/>
    <col min="1797" max="1798" width="13.28515625" style="1" customWidth="1"/>
    <col min="1799" max="1799" width="16.7109375" style="1" customWidth="1"/>
    <col min="1800" max="2048" width="8.85546875" style="1"/>
    <col min="2049" max="2049" width="4.85546875" style="1" customWidth="1"/>
    <col min="2050" max="2050" width="42.7109375" style="1" customWidth="1"/>
    <col min="2051" max="2052" width="8.85546875" style="1"/>
    <col min="2053" max="2054" width="13.28515625" style="1" customWidth="1"/>
    <col min="2055" max="2055" width="16.7109375" style="1" customWidth="1"/>
    <col min="2056" max="2304" width="8.85546875" style="1"/>
    <col min="2305" max="2305" width="4.85546875" style="1" customWidth="1"/>
    <col min="2306" max="2306" width="42.7109375" style="1" customWidth="1"/>
    <col min="2307" max="2308" width="8.85546875" style="1"/>
    <col min="2309" max="2310" width="13.28515625" style="1" customWidth="1"/>
    <col min="2311" max="2311" width="16.7109375" style="1" customWidth="1"/>
    <col min="2312" max="2560" width="8.85546875" style="1"/>
    <col min="2561" max="2561" width="4.85546875" style="1" customWidth="1"/>
    <col min="2562" max="2562" width="42.7109375" style="1" customWidth="1"/>
    <col min="2563" max="2564" width="8.85546875" style="1"/>
    <col min="2565" max="2566" width="13.28515625" style="1" customWidth="1"/>
    <col min="2567" max="2567" width="16.7109375" style="1" customWidth="1"/>
    <col min="2568" max="2816" width="8.85546875" style="1"/>
    <col min="2817" max="2817" width="4.85546875" style="1" customWidth="1"/>
    <col min="2818" max="2818" width="42.7109375" style="1" customWidth="1"/>
    <col min="2819" max="2820" width="8.85546875" style="1"/>
    <col min="2821" max="2822" width="13.28515625" style="1" customWidth="1"/>
    <col min="2823" max="2823" width="16.7109375" style="1" customWidth="1"/>
    <col min="2824" max="3072" width="8.85546875" style="1"/>
    <col min="3073" max="3073" width="4.85546875" style="1" customWidth="1"/>
    <col min="3074" max="3074" width="42.7109375" style="1" customWidth="1"/>
    <col min="3075" max="3076" width="8.85546875" style="1"/>
    <col min="3077" max="3078" width="13.28515625" style="1" customWidth="1"/>
    <col min="3079" max="3079" width="16.7109375" style="1" customWidth="1"/>
    <col min="3080" max="3328" width="8.85546875" style="1"/>
    <col min="3329" max="3329" width="4.85546875" style="1" customWidth="1"/>
    <col min="3330" max="3330" width="42.7109375" style="1" customWidth="1"/>
    <col min="3331" max="3332" width="8.85546875" style="1"/>
    <col min="3333" max="3334" width="13.28515625" style="1" customWidth="1"/>
    <col min="3335" max="3335" width="16.7109375" style="1" customWidth="1"/>
    <col min="3336" max="3584" width="8.85546875" style="1"/>
    <col min="3585" max="3585" width="4.85546875" style="1" customWidth="1"/>
    <col min="3586" max="3586" width="42.7109375" style="1" customWidth="1"/>
    <col min="3587" max="3588" width="8.85546875" style="1"/>
    <col min="3589" max="3590" width="13.28515625" style="1" customWidth="1"/>
    <col min="3591" max="3591" width="16.7109375" style="1" customWidth="1"/>
    <col min="3592" max="3840" width="8.85546875" style="1"/>
    <col min="3841" max="3841" width="4.85546875" style="1" customWidth="1"/>
    <col min="3842" max="3842" width="42.7109375" style="1" customWidth="1"/>
    <col min="3843" max="3844" width="8.85546875" style="1"/>
    <col min="3845" max="3846" width="13.28515625" style="1" customWidth="1"/>
    <col min="3847" max="3847" width="16.7109375" style="1" customWidth="1"/>
    <col min="3848" max="4096" width="8.85546875" style="1"/>
    <col min="4097" max="4097" width="4.85546875" style="1" customWidth="1"/>
    <col min="4098" max="4098" width="42.7109375" style="1" customWidth="1"/>
    <col min="4099" max="4100" width="8.85546875" style="1"/>
    <col min="4101" max="4102" width="13.28515625" style="1" customWidth="1"/>
    <col min="4103" max="4103" width="16.7109375" style="1" customWidth="1"/>
    <col min="4104" max="4352" width="8.85546875" style="1"/>
    <col min="4353" max="4353" width="4.85546875" style="1" customWidth="1"/>
    <col min="4354" max="4354" width="42.7109375" style="1" customWidth="1"/>
    <col min="4355" max="4356" width="8.85546875" style="1"/>
    <col min="4357" max="4358" width="13.28515625" style="1" customWidth="1"/>
    <col min="4359" max="4359" width="16.7109375" style="1" customWidth="1"/>
    <col min="4360" max="4608" width="8.85546875" style="1"/>
    <col min="4609" max="4609" width="4.85546875" style="1" customWidth="1"/>
    <col min="4610" max="4610" width="42.7109375" style="1" customWidth="1"/>
    <col min="4611" max="4612" width="8.85546875" style="1"/>
    <col min="4613" max="4614" width="13.28515625" style="1" customWidth="1"/>
    <col min="4615" max="4615" width="16.7109375" style="1" customWidth="1"/>
    <col min="4616" max="4864" width="8.85546875" style="1"/>
    <col min="4865" max="4865" width="4.85546875" style="1" customWidth="1"/>
    <col min="4866" max="4866" width="42.7109375" style="1" customWidth="1"/>
    <col min="4867" max="4868" width="8.85546875" style="1"/>
    <col min="4869" max="4870" width="13.28515625" style="1" customWidth="1"/>
    <col min="4871" max="4871" width="16.7109375" style="1" customWidth="1"/>
    <col min="4872" max="5120" width="8.85546875" style="1"/>
    <col min="5121" max="5121" width="4.85546875" style="1" customWidth="1"/>
    <col min="5122" max="5122" width="42.7109375" style="1" customWidth="1"/>
    <col min="5123" max="5124" width="8.85546875" style="1"/>
    <col min="5125" max="5126" width="13.28515625" style="1" customWidth="1"/>
    <col min="5127" max="5127" width="16.7109375" style="1" customWidth="1"/>
    <col min="5128" max="5376" width="8.85546875" style="1"/>
    <col min="5377" max="5377" width="4.85546875" style="1" customWidth="1"/>
    <col min="5378" max="5378" width="42.7109375" style="1" customWidth="1"/>
    <col min="5379" max="5380" width="8.85546875" style="1"/>
    <col min="5381" max="5382" width="13.28515625" style="1" customWidth="1"/>
    <col min="5383" max="5383" width="16.7109375" style="1" customWidth="1"/>
    <col min="5384" max="5632" width="8.85546875" style="1"/>
    <col min="5633" max="5633" width="4.85546875" style="1" customWidth="1"/>
    <col min="5634" max="5634" width="42.7109375" style="1" customWidth="1"/>
    <col min="5635" max="5636" width="8.85546875" style="1"/>
    <col min="5637" max="5638" width="13.28515625" style="1" customWidth="1"/>
    <col min="5639" max="5639" width="16.7109375" style="1" customWidth="1"/>
    <col min="5640" max="5888" width="8.85546875" style="1"/>
    <col min="5889" max="5889" width="4.85546875" style="1" customWidth="1"/>
    <col min="5890" max="5890" width="42.7109375" style="1" customWidth="1"/>
    <col min="5891" max="5892" width="8.85546875" style="1"/>
    <col min="5893" max="5894" width="13.28515625" style="1" customWidth="1"/>
    <col min="5895" max="5895" width="16.7109375" style="1" customWidth="1"/>
    <col min="5896" max="6144" width="8.85546875" style="1"/>
    <col min="6145" max="6145" width="4.85546875" style="1" customWidth="1"/>
    <col min="6146" max="6146" width="42.7109375" style="1" customWidth="1"/>
    <col min="6147" max="6148" width="8.85546875" style="1"/>
    <col min="6149" max="6150" width="13.28515625" style="1" customWidth="1"/>
    <col min="6151" max="6151" width="16.7109375" style="1" customWidth="1"/>
    <col min="6152" max="6400" width="8.85546875" style="1"/>
    <col min="6401" max="6401" width="4.85546875" style="1" customWidth="1"/>
    <col min="6402" max="6402" width="42.7109375" style="1" customWidth="1"/>
    <col min="6403" max="6404" width="8.85546875" style="1"/>
    <col min="6405" max="6406" width="13.28515625" style="1" customWidth="1"/>
    <col min="6407" max="6407" width="16.7109375" style="1" customWidth="1"/>
    <col min="6408" max="6656" width="8.85546875" style="1"/>
    <col min="6657" max="6657" width="4.85546875" style="1" customWidth="1"/>
    <col min="6658" max="6658" width="42.7109375" style="1" customWidth="1"/>
    <col min="6659" max="6660" width="8.85546875" style="1"/>
    <col min="6661" max="6662" width="13.28515625" style="1" customWidth="1"/>
    <col min="6663" max="6663" width="16.7109375" style="1" customWidth="1"/>
    <col min="6664" max="6912" width="8.85546875" style="1"/>
    <col min="6913" max="6913" width="4.85546875" style="1" customWidth="1"/>
    <col min="6914" max="6914" width="42.7109375" style="1" customWidth="1"/>
    <col min="6915" max="6916" width="8.85546875" style="1"/>
    <col min="6917" max="6918" width="13.28515625" style="1" customWidth="1"/>
    <col min="6919" max="6919" width="16.7109375" style="1" customWidth="1"/>
    <col min="6920" max="7168" width="8.85546875" style="1"/>
    <col min="7169" max="7169" width="4.85546875" style="1" customWidth="1"/>
    <col min="7170" max="7170" width="42.7109375" style="1" customWidth="1"/>
    <col min="7171" max="7172" width="8.85546875" style="1"/>
    <col min="7173" max="7174" width="13.28515625" style="1" customWidth="1"/>
    <col min="7175" max="7175" width="16.7109375" style="1" customWidth="1"/>
    <col min="7176" max="7424" width="8.85546875" style="1"/>
    <col min="7425" max="7425" width="4.85546875" style="1" customWidth="1"/>
    <col min="7426" max="7426" width="42.7109375" style="1" customWidth="1"/>
    <col min="7427" max="7428" width="8.85546875" style="1"/>
    <col min="7429" max="7430" width="13.28515625" style="1" customWidth="1"/>
    <col min="7431" max="7431" width="16.7109375" style="1" customWidth="1"/>
    <col min="7432" max="7680" width="8.85546875" style="1"/>
    <col min="7681" max="7681" width="4.85546875" style="1" customWidth="1"/>
    <col min="7682" max="7682" width="42.7109375" style="1" customWidth="1"/>
    <col min="7683" max="7684" width="8.85546875" style="1"/>
    <col min="7685" max="7686" width="13.28515625" style="1" customWidth="1"/>
    <col min="7687" max="7687" width="16.7109375" style="1" customWidth="1"/>
    <col min="7688" max="7936" width="8.85546875" style="1"/>
    <col min="7937" max="7937" width="4.85546875" style="1" customWidth="1"/>
    <col min="7938" max="7938" width="42.7109375" style="1" customWidth="1"/>
    <col min="7939" max="7940" width="8.85546875" style="1"/>
    <col min="7941" max="7942" width="13.28515625" style="1" customWidth="1"/>
    <col min="7943" max="7943" width="16.7109375" style="1" customWidth="1"/>
    <col min="7944" max="8192" width="8.85546875" style="1"/>
    <col min="8193" max="8193" width="4.85546875" style="1" customWidth="1"/>
    <col min="8194" max="8194" width="42.7109375" style="1" customWidth="1"/>
    <col min="8195" max="8196" width="8.85546875" style="1"/>
    <col min="8197" max="8198" width="13.28515625" style="1" customWidth="1"/>
    <col min="8199" max="8199" width="16.7109375" style="1" customWidth="1"/>
    <col min="8200" max="8448" width="8.85546875" style="1"/>
    <col min="8449" max="8449" width="4.85546875" style="1" customWidth="1"/>
    <col min="8450" max="8450" width="42.7109375" style="1" customWidth="1"/>
    <col min="8451" max="8452" width="8.85546875" style="1"/>
    <col min="8453" max="8454" width="13.28515625" style="1" customWidth="1"/>
    <col min="8455" max="8455" width="16.7109375" style="1" customWidth="1"/>
    <col min="8456" max="8704" width="8.85546875" style="1"/>
    <col min="8705" max="8705" width="4.85546875" style="1" customWidth="1"/>
    <col min="8706" max="8706" width="42.7109375" style="1" customWidth="1"/>
    <col min="8707" max="8708" width="8.85546875" style="1"/>
    <col min="8709" max="8710" width="13.28515625" style="1" customWidth="1"/>
    <col min="8711" max="8711" width="16.7109375" style="1" customWidth="1"/>
    <col min="8712" max="8960" width="8.85546875" style="1"/>
    <col min="8961" max="8961" width="4.85546875" style="1" customWidth="1"/>
    <col min="8962" max="8962" width="42.7109375" style="1" customWidth="1"/>
    <col min="8963" max="8964" width="8.85546875" style="1"/>
    <col min="8965" max="8966" width="13.28515625" style="1" customWidth="1"/>
    <col min="8967" max="8967" width="16.7109375" style="1" customWidth="1"/>
    <col min="8968" max="9216" width="8.85546875" style="1"/>
    <col min="9217" max="9217" width="4.85546875" style="1" customWidth="1"/>
    <col min="9218" max="9218" width="42.7109375" style="1" customWidth="1"/>
    <col min="9219" max="9220" width="8.85546875" style="1"/>
    <col min="9221" max="9222" width="13.28515625" style="1" customWidth="1"/>
    <col min="9223" max="9223" width="16.7109375" style="1" customWidth="1"/>
    <col min="9224" max="9472" width="8.85546875" style="1"/>
    <col min="9473" max="9473" width="4.85546875" style="1" customWidth="1"/>
    <col min="9474" max="9474" width="42.7109375" style="1" customWidth="1"/>
    <col min="9475" max="9476" width="8.85546875" style="1"/>
    <col min="9477" max="9478" width="13.28515625" style="1" customWidth="1"/>
    <col min="9479" max="9479" width="16.7109375" style="1" customWidth="1"/>
    <col min="9480" max="9728" width="8.85546875" style="1"/>
    <col min="9729" max="9729" width="4.85546875" style="1" customWidth="1"/>
    <col min="9730" max="9730" width="42.7109375" style="1" customWidth="1"/>
    <col min="9731" max="9732" width="8.85546875" style="1"/>
    <col min="9733" max="9734" width="13.28515625" style="1" customWidth="1"/>
    <col min="9735" max="9735" width="16.7109375" style="1" customWidth="1"/>
    <col min="9736" max="9984" width="8.85546875" style="1"/>
    <col min="9985" max="9985" width="4.85546875" style="1" customWidth="1"/>
    <col min="9986" max="9986" width="42.7109375" style="1" customWidth="1"/>
    <col min="9987" max="9988" width="8.85546875" style="1"/>
    <col min="9989" max="9990" width="13.28515625" style="1" customWidth="1"/>
    <col min="9991" max="9991" width="16.7109375" style="1" customWidth="1"/>
    <col min="9992" max="10240" width="8.85546875" style="1"/>
    <col min="10241" max="10241" width="4.85546875" style="1" customWidth="1"/>
    <col min="10242" max="10242" width="42.7109375" style="1" customWidth="1"/>
    <col min="10243" max="10244" width="8.85546875" style="1"/>
    <col min="10245" max="10246" width="13.28515625" style="1" customWidth="1"/>
    <col min="10247" max="10247" width="16.7109375" style="1" customWidth="1"/>
    <col min="10248" max="10496" width="8.85546875" style="1"/>
    <col min="10497" max="10497" width="4.85546875" style="1" customWidth="1"/>
    <col min="10498" max="10498" width="42.7109375" style="1" customWidth="1"/>
    <col min="10499" max="10500" width="8.85546875" style="1"/>
    <col min="10501" max="10502" width="13.28515625" style="1" customWidth="1"/>
    <col min="10503" max="10503" width="16.7109375" style="1" customWidth="1"/>
    <col min="10504" max="10752" width="8.85546875" style="1"/>
    <col min="10753" max="10753" width="4.85546875" style="1" customWidth="1"/>
    <col min="10754" max="10754" width="42.7109375" style="1" customWidth="1"/>
    <col min="10755" max="10756" width="8.85546875" style="1"/>
    <col min="10757" max="10758" width="13.28515625" style="1" customWidth="1"/>
    <col min="10759" max="10759" width="16.7109375" style="1" customWidth="1"/>
    <col min="10760" max="11008" width="8.85546875" style="1"/>
    <col min="11009" max="11009" width="4.85546875" style="1" customWidth="1"/>
    <col min="11010" max="11010" width="42.7109375" style="1" customWidth="1"/>
    <col min="11011" max="11012" width="8.85546875" style="1"/>
    <col min="11013" max="11014" width="13.28515625" style="1" customWidth="1"/>
    <col min="11015" max="11015" width="16.7109375" style="1" customWidth="1"/>
    <col min="11016" max="11264" width="8.85546875" style="1"/>
    <col min="11265" max="11265" width="4.85546875" style="1" customWidth="1"/>
    <col min="11266" max="11266" width="42.7109375" style="1" customWidth="1"/>
    <col min="11267" max="11268" width="8.85546875" style="1"/>
    <col min="11269" max="11270" width="13.28515625" style="1" customWidth="1"/>
    <col min="11271" max="11271" width="16.7109375" style="1" customWidth="1"/>
    <col min="11272" max="11520" width="8.85546875" style="1"/>
    <col min="11521" max="11521" width="4.85546875" style="1" customWidth="1"/>
    <col min="11522" max="11522" width="42.7109375" style="1" customWidth="1"/>
    <col min="11523" max="11524" width="8.85546875" style="1"/>
    <col min="11525" max="11526" width="13.28515625" style="1" customWidth="1"/>
    <col min="11527" max="11527" width="16.7109375" style="1" customWidth="1"/>
    <col min="11528" max="11776" width="8.85546875" style="1"/>
    <col min="11777" max="11777" width="4.85546875" style="1" customWidth="1"/>
    <col min="11778" max="11778" width="42.7109375" style="1" customWidth="1"/>
    <col min="11779" max="11780" width="8.85546875" style="1"/>
    <col min="11781" max="11782" width="13.28515625" style="1" customWidth="1"/>
    <col min="11783" max="11783" width="16.7109375" style="1" customWidth="1"/>
    <col min="11784" max="12032" width="8.85546875" style="1"/>
    <col min="12033" max="12033" width="4.85546875" style="1" customWidth="1"/>
    <col min="12034" max="12034" width="42.7109375" style="1" customWidth="1"/>
    <col min="12035" max="12036" width="8.85546875" style="1"/>
    <col min="12037" max="12038" width="13.28515625" style="1" customWidth="1"/>
    <col min="12039" max="12039" width="16.7109375" style="1" customWidth="1"/>
    <col min="12040" max="12288" width="8.85546875" style="1"/>
    <col min="12289" max="12289" width="4.85546875" style="1" customWidth="1"/>
    <col min="12290" max="12290" width="42.7109375" style="1" customWidth="1"/>
    <col min="12291" max="12292" width="8.85546875" style="1"/>
    <col min="12293" max="12294" width="13.28515625" style="1" customWidth="1"/>
    <col min="12295" max="12295" width="16.7109375" style="1" customWidth="1"/>
    <col min="12296" max="12544" width="8.85546875" style="1"/>
    <col min="12545" max="12545" width="4.85546875" style="1" customWidth="1"/>
    <col min="12546" max="12546" width="42.7109375" style="1" customWidth="1"/>
    <col min="12547" max="12548" width="8.85546875" style="1"/>
    <col min="12549" max="12550" width="13.28515625" style="1" customWidth="1"/>
    <col min="12551" max="12551" width="16.7109375" style="1" customWidth="1"/>
    <col min="12552" max="12800" width="8.85546875" style="1"/>
    <col min="12801" max="12801" width="4.85546875" style="1" customWidth="1"/>
    <col min="12802" max="12802" width="42.7109375" style="1" customWidth="1"/>
    <col min="12803" max="12804" width="8.85546875" style="1"/>
    <col min="12805" max="12806" width="13.28515625" style="1" customWidth="1"/>
    <col min="12807" max="12807" width="16.7109375" style="1" customWidth="1"/>
    <col min="12808" max="13056" width="8.85546875" style="1"/>
    <col min="13057" max="13057" width="4.85546875" style="1" customWidth="1"/>
    <col min="13058" max="13058" width="42.7109375" style="1" customWidth="1"/>
    <col min="13059" max="13060" width="8.85546875" style="1"/>
    <col min="13061" max="13062" width="13.28515625" style="1" customWidth="1"/>
    <col min="13063" max="13063" width="16.7109375" style="1" customWidth="1"/>
    <col min="13064" max="13312" width="8.85546875" style="1"/>
    <col min="13313" max="13313" width="4.85546875" style="1" customWidth="1"/>
    <col min="13314" max="13314" width="42.7109375" style="1" customWidth="1"/>
    <col min="13315" max="13316" width="8.85546875" style="1"/>
    <col min="13317" max="13318" width="13.28515625" style="1" customWidth="1"/>
    <col min="13319" max="13319" width="16.7109375" style="1" customWidth="1"/>
    <col min="13320" max="13568" width="8.85546875" style="1"/>
    <col min="13569" max="13569" width="4.85546875" style="1" customWidth="1"/>
    <col min="13570" max="13570" width="42.7109375" style="1" customWidth="1"/>
    <col min="13571" max="13572" width="8.85546875" style="1"/>
    <col min="13573" max="13574" width="13.28515625" style="1" customWidth="1"/>
    <col min="13575" max="13575" width="16.7109375" style="1" customWidth="1"/>
    <col min="13576" max="13824" width="8.85546875" style="1"/>
    <col min="13825" max="13825" width="4.85546875" style="1" customWidth="1"/>
    <col min="13826" max="13826" width="42.7109375" style="1" customWidth="1"/>
    <col min="13827" max="13828" width="8.85546875" style="1"/>
    <col min="13829" max="13830" width="13.28515625" style="1" customWidth="1"/>
    <col min="13831" max="13831" width="16.7109375" style="1" customWidth="1"/>
    <col min="13832" max="14080" width="8.85546875" style="1"/>
    <col min="14081" max="14081" width="4.85546875" style="1" customWidth="1"/>
    <col min="14082" max="14082" width="42.7109375" style="1" customWidth="1"/>
    <col min="14083" max="14084" width="8.85546875" style="1"/>
    <col min="14085" max="14086" width="13.28515625" style="1" customWidth="1"/>
    <col min="14087" max="14087" width="16.7109375" style="1" customWidth="1"/>
    <col min="14088" max="14336" width="8.85546875" style="1"/>
    <col min="14337" max="14337" width="4.85546875" style="1" customWidth="1"/>
    <col min="14338" max="14338" width="42.7109375" style="1" customWidth="1"/>
    <col min="14339" max="14340" width="8.85546875" style="1"/>
    <col min="14341" max="14342" width="13.28515625" style="1" customWidth="1"/>
    <col min="14343" max="14343" width="16.7109375" style="1" customWidth="1"/>
    <col min="14344" max="14592" width="8.85546875" style="1"/>
    <col min="14593" max="14593" width="4.85546875" style="1" customWidth="1"/>
    <col min="14594" max="14594" width="42.7109375" style="1" customWidth="1"/>
    <col min="14595" max="14596" width="8.85546875" style="1"/>
    <col min="14597" max="14598" width="13.28515625" style="1" customWidth="1"/>
    <col min="14599" max="14599" width="16.7109375" style="1" customWidth="1"/>
    <col min="14600" max="14848" width="8.85546875" style="1"/>
    <col min="14849" max="14849" width="4.85546875" style="1" customWidth="1"/>
    <col min="14850" max="14850" width="42.7109375" style="1" customWidth="1"/>
    <col min="14851" max="14852" width="8.85546875" style="1"/>
    <col min="14853" max="14854" width="13.28515625" style="1" customWidth="1"/>
    <col min="14855" max="14855" width="16.7109375" style="1" customWidth="1"/>
    <col min="14856" max="15104" width="8.85546875" style="1"/>
    <col min="15105" max="15105" width="4.85546875" style="1" customWidth="1"/>
    <col min="15106" max="15106" width="42.7109375" style="1" customWidth="1"/>
    <col min="15107" max="15108" width="8.85546875" style="1"/>
    <col min="15109" max="15110" width="13.28515625" style="1" customWidth="1"/>
    <col min="15111" max="15111" width="16.7109375" style="1" customWidth="1"/>
    <col min="15112" max="15360" width="8.85546875" style="1"/>
    <col min="15361" max="15361" width="4.85546875" style="1" customWidth="1"/>
    <col min="15362" max="15362" width="42.7109375" style="1" customWidth="1"/>
    <col min="15363" max="15364" width="8.85546875" style="1"/>
    <col min="15365" max="15366" width="13.28515625" style="1" customWidth="1"/>
    <col min="15367" max="15367" width="16.7109375" style="1" customWidth="1"/>
    <col min="15368" max="15616" width="8.85546875" style="1"/>
    <col min="15617" max="15617" width="4.85546875" style="1" customWidth="1"/>
    <col min="15618" max="15618" width="42.7109375" style="1" customWidth="1"/>
    <col min="15619" max="15620" width="8.85546875" style="1"/>
    <col min="15621" max="15622" width="13.28515625" style="1" customWidth="1"/>
    <col min="15623" max="15623" width="16.7109375" style="1" customWidth="1"/>
    <col min="15624" max="15872" width="8.85546875" style="1"/>
    <col min="15873" max="15873" width="4.85546875" style="1" customWidth="1"/>
    <col min="15874" max="15874" width="42.7109375" style="1" customWidth="1"/>
    <col min="15875" max="15876" width="8.85546875" style="1"/>
    <col min="15877" max="15878" width="13.28515625" style="1" customWidth="1"/>
    <col min="15879" max="15879" width="16.7109375" style="1" customWidth="1"/>
    <col min="15880" max="16128" width="8.85546875" style="1"/>
    <col min="16129" max="16129" width="4.85546875" style="1" customWidth="1"/>
    <col min="16130" max="16130" width="42.7109375" style="1" customWidth="1"/>
    <col min="16131" max="16132" width="8.85546875" style="1"/>
    <col min="16133" max="16134" width="13.28515625" style="1" customWidth="1"/>
    <col min="16135" max="16135" width="16.7109375" style="1" customWidth="1"/>
    <col min="16136" max="16384" width="8.85546875" style="1"/>
  </cols>
  <sheetData>
    <row r="1" spans="1:12" x14ac:dyDescent="0.25">
      <c r="E1" s="2"/>
      <c r="F1" s="2"/>
      <c r="G1" s="2"/>
      <c r="H1" s="2"/>
      <c r="I1" s="2" t="s">
        <v>5</v>
      </c>
      <c r="J1" s="2"/>
    </row>
    <row r="2" spans="1:12" x14ac:dyDescent="0.25">
      <c r="E2" s="4"/>
      <c r="F2" s="4"/>
      <c r="G2" s="4"/>
      <c r="H2" s="4"/>
      <c r="I2" s="4"/>
      <c r="J2" s="4"/>
    </row>
    <row r="3" spans="1:12" x14ac:dyDescent="0.25">
      <c r="A3" s="208" t="s">
        <v>18</v>
      </c>
      <c r="B3" s="208"/>
      <c r="C3" s="208"/>
      <c r="D3" s="208"/>
      <c r="E3" s="208"/>
      <c r="F3" s="208"/>
      <c r="G3" s="208"/>
      <c r="H3" s="208"/>
      <c r="I3" s="208"/>
      <c r="J3" s="208"/>
    </row>
    <row r="4" spans="1:12" x14ac:dyDescent="0.25">
      <c r="A4" s="208" t="s">
        <v>21</v>
      </c>
      <c r="B4" s="208"/>
      <c r="C4" s="208"/>
      <c r="D4" s="208"/>
      <c r="E4" s="208"/>
      <c r="F4" s="208"/>
      <c r="G4" s="208"/>
      <c r="H4" s="208"/>
      <c r="I4" s="208"/>
      <c r="J4" s="208"/>
    </row>
    <row r="5" spans="1:12" x14ac:dyDescent="0.25">
      <c r="A5" s="209" t="s">
        <v>131</v>
      </c>
      <c r="B5" s="209"/>
      <c r="C5" s="209"/>
      <c r="D5" s="209"/>
      <c r="E5" s="209"/>
      <c r="F5" s="209"/>
      <c r="G5" s="209"/>
      <c r="H5" s="209"/>
      <c r="I5" s="209"/>
      <c r="J5" s="209"/>
    </row>
    <row r="6" spans="1:12" x14ac:dyDescent="0.25">
      <c r="I6" s="217" t="s">
        <v>19</v>
      </c>
      <c r="J6" s="217"/>
    </row>
    <row r="7" spans="1:12" ht="32.450000000000003" customHeight="1" x14ac:dyDescent="0.25">
      <c r="A7" s="210" t="s">
        <v>3</v>
      </c>
      <c r="B7" s="210" t="s">
        <v>4</v>
      </c>
      <c r="C7" s="214" t="s">
        <v>15</v>
      </c>
      <c r="D7" s="215"/>
      <c r="E7" s="216"/>
      <c r="F7" s="214" t="s">
        <v>16</v>
      </c>
      <c r="G7" s="215"/>
      <c r="H7" s="216"/>
      <c r="I7" s="210" t="s">
        <v>14</v>
      </c>
      <c r="J7" s="212" t="s">
        <v>1</v>
      </c>
    </row>
    <row r="8" spans="1:12" ht="28.9" customHeight="1" x14ac:dyDescent="0.25">
      <c r="A8" s="211"/>
      <c r="B8" s="211"/>
      <c r="C8" s="14" t="s">
        <v>2</v>
      </c>
      <c r="D8" s="14" t="s">
        <v>6</v>
      </c>
      <c r="E8" s="14" t="s">
        <v>7</v>
      </c>
      <c r="F8" s="14" t="s">
        <v>2</v>
      </c>
      <c r="G8" s="14" t="s">
        <v>6</v>
      </c>
      <c r="H8" s="14" t="s">
        <v>7</v>
      </c>
      <c r="I8" s="211"/>
      <c r="J8" s="213"/>
    </row>
    <row r="9" spans="1:12" s="2" customFormat="1" ht="26.1" customHeight="1" x14ac:dyDescent="0.25">
      <c r="A9" s="6"/>
      <c r="B9" s="42" t="s">
        <v>36</v>
      </c>
      <c r="C9" s="33">
        <f>C10+C18</f>
        <v>37616203743</v>
      </c>
      <c r="D9" s="33">
        <f t="shared" ref="D9:I9" si="0">D10+D18</f>
        <v>18309454771</v>
      </c>
      <c r="E9" s="33">
        <f t="shared" si="0"/>
        <v>19306748972</v>
      </c>
      <c r="F9" s="33">
        <f t="shared" si="0"/>
        <v>37558993643</v>
      </c>
      <c r="G9" s="33">
        <f t="shared" si="0"/>
        <v>18272412971</v>
      </c>
      <c r="H9" s="33">
        <f t="shared" si="0"/>
        <v>19286580672</v>
      </c>
      <c r="I9" s="45">
        <f t="shared" si="0"/>
        <v>-57210100</v>
      </c>
      <c r="J9" s="8"/>
    </row>
    <row r="10" spans="1:12" s="2" customFormat="1" ht="26.1" customHeight="1" x14ac:dyDescent="0.25">
      <c r="A10" s="6" t="s">
        <v>0</v>
      </c>
      <c r="B10" s="7" t="s">
        <v>38</v>
      </c>
      <c r="C10" s="33">
        <f>C11+C16</f>
        <v>31749325972</v>
      </c>
      <c r="D10" s="33">
        <f t="shared" ref="D10:I10" si="1">D11+D16</f>
        <v>15005100000</v>
      </c>
      <c r="E10" s="33">
        <f t="shared" si="1"/>
        <v>16744225972</v>
      </c>
      <c r="F10" s="33">
        <f t="shared" si="1"/>
        <v>31721272872</v>
      </c>
      <c r="G10" s="33">
        <f t="shared" si="1"/>
        <v>14997215200</v>
      </c>
      <c r="H10" s="33">
        <f t="shared" si="1"/>
        <v>16724057672</v>
      </c>
      <c r="I10" s="45">
        <f t="shared" si="1"/>
        <v>-28053100</v>
      </c>
      <c r="J10" s="8"/>
      <c r="L10" s="43"/>
    </row>
    <row r="11" spans="1:12" s="20" customFormat="1" ht="30.95" customHeight="1" x14ac:dyDescent="0.25">
      <c r="A11" s="37">
        <v>1</v>
      </c>
      <c r="B11" s="38" t="s">
        <v>30</v>
      </c>
      <c r="C11" s="33">
        <f>C12+C13+C14+C15</f>
        <v>30717325972</v>
      </c>
      <c r="D11" s="33">
        <f t="shared" ref="D11:I11" si="2">D12+D13+D14+D15</f>
        <v>15005100000</v>
      </c>
      <c r="E11" s="33">
        <f t="shared" si="2"/>
        <v>15712225972</v>
      </c>
      <c r="F11" s="33">
        <f t="shared" si="2"/>
        <v>30689272872</v>
      </c>
      <c r="G11" s="33">
        <f t="shared" si="2"/>
        <v>14997215200</v>
      </c>
      <c r="H11" s="33">
        <f t="shared" si="2"/>
        <v>15692057672</v>
      </c>
      <c r="I11" s="45">
        <f t="shared" si="2"/>
        <v>-28053100</v>
      </c>
      <c r="J11" s="39"/>
    </row>
    <row r="12" spans="1:12" s="18" customFormat="1" ht="47.25" x14ac:dyDescent="0.25">
      <c r="A12" s="16" t="s">
        <v>26</v>
      </c>
      <c r="B12" s="40" t="s">
        <v>32</v>
      </c>
      <c r="C12" s="19">
        <f>D12+E12</f>
        <v>26681000000</v>
      </c>
      <c r="D12" s="19">
        <v>13312000000</v>
      </c>
      <c r="E12" s="19">
        <v>13369000000</v>
      </c>
      <c r="F12" s="19">
        <f>G12+H12</f>
        <v>26681000000</v>
      </c>
      <c r="G12" s="19">
        <v>13312000000</v>
      </c>
      <c r="H12" s="19">
        <v>13369000000</v>
      </c>
      <c r="I12" s="46">
        <f t="shared" ref="I12:I17" si="3">F12-C12</f>
        <v>0</v>
      </c>
      <c r="J12" s="15"/>
    </row>
    <row r="13" spans="1:12" s="18" customFormat="1" ht="31.5" customHeight="1" x14ac:dyDescent="0.3">
      <c r="A13" s="16" t="s">
        <v>26</v>
      </c>
      <c r="B13" s="40" t="s">
        <v>31</v>
      </c>
      <c r="C13" s="19">
        <f>D13+E13</f>
        <v>3509225972</v>
      </c>
      <c r="D13" s="19">
        <v>1743000000</v>
      </c>
      <c r="E13" s="19">
        <v>1766225972</v>
      </c>
      <c r="F13" s="19">
        <f>G13+H13</f>
        <v>3481172872</v>
      </c>
      <c r="G13" s="19">
        <v>1735115200</v>
      </c>
      <c r="H13" s="19">
        <v>1746057672</v>
      </c>
      <c r="I13" s="46">
        <f t="shared" si="3"/>
        <v>-28053100</v>
      </c>
      <c r="J13" s="15"/>
      <c r="K13" s="41"/>
      <c r="L13" s="41"/>
    </row>
    <row r="14" spans="1:12" s="18" customFormat="1" ht="36.950000000000003" customHeight="1" x14ac:dyDescent="0.3">
      <c r="A14" s="16" t="s">
        <v>26</v>
      </c>
      <c r="B14" s="40" t="s">
        <v>39</v>
      </c>
      <c r="C14" s="19">
        <f>D14+E14</f>
        <v>540000000</v>
      </c>
      <c r="D14" s="28">
        <f>-109000000+72000000</f>
        <v>-37000000</v>
      </c>
      <c r="E14" s="19">
        <v>577000000</v>
      </c>
      <c r="F14" s="19">
        <f>G14+H14</f>
        <v>540000000</v>
      </c>
      <c r="G14" s="28">
        <v>-37000000</v>
      </c>
      <c r="H14" s="19">
        <v>577000000</v>
      </c>
      <c r="I14" s="46">
        <f t="shared" si="3"/>
        <v>0</v>
      </c>
      <c r="J14" s="15"/>
      <c r="K14" s="44"/>
      <c r="L14" s="41"/>
    </row>
    <row r="15" spans="1:12" s="18" customFormat="1" ht="26.45" customHeight="1" x14ac:dyDescent="0.3">
      <c r="A15" s="16" t="s">
        <v>26</v>
      </c>
      <c r="B15" s="40" t="s">
        <v>33</v>
      </c>
      <c r="C15" s="28">
        <f>D15+E15</f>
        <v>-12900000</v>
      </c>
      <c r="D15" s="28">
        <v>-12900000</v>
      </c>
      <c r="E15" s="24">
        <v>0</v>
      </c>
      <c r="F15" s="28">
        <f>G15+H15</f>
        <v>-12900000</v>
      </c>
      <c r="G15" s="28">
        <v>-12900000</v>
      </c>
      <c r="H15" s="24">
        <v>0</v>
      </c>
      <c r="I15" s="46">
        <f t="shared" si="3"/>
        <v>0</v>
      </c>
      <c r="J15" s="15"/>
      <c r="K15" s="44"/>
    </row>
    <row r="16" spans="1:12" s="20" customFormat="1" ht="26.45" customHeight="1" x14ac:dyDescent="0.3">
      <c r="A16" s="37">
        <v>2</v>
      </c>
      <c r="B16" s="38" t="s">
        <v>34</v>
      </c>
      <c r="C16" s="33">
        <f t="shared" ref="C16:H16" si="4">C17</f>
        <v>1032000000</v>
      </c>
      <c r="D16" s="25">
        <f t="shared" si="4"/>
        <v>0</v>
      </c>
      <c r="E16" s="33">
        <f t="shared" si="4"/>
        <v>1032000000</v>
      </c>
      <c r="F16" s="33">
        <f t="shared" si="4"/>
        <v>1032000000</v>
      </c>
      <c r="G16" s="25">
        <f t="shared" si="4"/>
        <v>0</v>
      </c>
      <c r="H16" s="33">
        <f t="shared" si="4"/>
        <v>1032000000</v>
      </c>
      <c r="I16" s="46">
        <f t="shared" si="3"/>
        <v>0</v>
      </c>
      <c r="J16" s="39"/>
      <c r="K16" s="44"/>
    </row>
    <row r="17" spans="1:10" s="18" customFormat="1" ht="36" customHeight="1" x14ac:dyDescent="0.25">
      <c r="A17" s="16"/>
      <c r="B17" s="40" t="s">
        <v>35</v>
      </c>
      <c r="C17" s="28">
        <f>D17+E17</f>
        <v>1032000000</v>
      </c>
      <c r="D17" s="24">
        <v>0</v>
      </c>
      <c r="E17" s="28">
        <v>1032000000</v>
      </c>
      <c r="F17" s="28">
        <f>G17+H17</f>
        <v>1032000000</v>
      </c>
      <c r="G17" s="19"/>
      <c r="H17" s="28">
        <v>1032000000</v>
      </c>
      <c r="I17" s="46">
        <f t="shared" si="3"/>
        <v>0</v>
      </c>
      <c r="J17" s="15"/>
    </row>
    <row r="18" spans="1:10" s="10" customFormat="1" ht="32.25" customHeight="1" x14ac:dyDescent="0.25">
      <c r="A18" s="9" t="s">
        <v>37</v>
      </c>
      <c r="B18" s="11" t="s">
        <v>17</v>
      </c>
      <c r="C18" s="26">
        <f>C19+C27</f>
        <v>5866877771</v>
      </c>
      <c r="D18" s="26">
        <f t="shared" ref="D18:I18" si="5">D19+D27</f>
        <v>3304354771</v>
      </c>
      <c r="E18" s="26">
        <f t="shared" si="5"/>
        <v>2562523000</v>
      </c>
      <c r="F18" s="26">
        <f t="shared" si="5"/>
        <v>5837720771</v>
      </c>
      <c r="G18" s="26">
        <f t="shared" si="5"/>
        <v>3275197771</v>
      </c>
      <c r="H18" s="26">
        <f t="shared" si="5"/>
        <v>2562523000</v>
      </c>
      <c r="I18" s="47">
        <f t="shared" si="5"/>
        <v>-29157000</v>
      </c>
      <c r="J18" s="27"/>
    </row>
    <row r="19" spans="1:10" s="10" customFormat="1" ht="36" customHeight="1" x14ac:dyDescent="0.25">
      <c r="A19" s="9">
        <v>1</v>
      </c>
      <c r="B19" s="23" t="s">
        <v>25</v>
      </c>
      <c r="C19" s="26">
        <f>SUM(C20:C26)</f>
        <v>3088546000</v>
      </c>
      <c r="D19" s="26">
        <f t="shared" ref="D19:I19" si="6">SUM(D20:D26)</f>
        <v>1292959000</v>
      </c>
      <c r="E19" s="26">
        <f t="shared" si="6"/>
        <v>1795587000</v>
      </c>
      <c r="F19" s="26">
        <f t="shared" si="6"/>
        <v>3088546000</v>
      </c>
      <c r="G19" s="26">
        <f t="shared" si="6"/>
        <v>1292959000</v>
      </c>
      <c r="H19" s="26">
        <f t="shared" si="6"/>
        <v>1795587000</v>
      </c>
      <c r="I19" s="47">
        <f t="shared" si="6"/>
        <v>0</v>
      </c>
      <c r="J19" s="27"/>
    </row>
    <row r="20" spans="1:10" s="10" customFormat="1" ht="32.1" customHeight="1" x14ac:dyDescent="0.25">
      <c r="A20" s="16" t="s">
        <v>26</v>
      </c>
      <c r="B20" s="3" t="s">
        <v>8</v>
      </c>
      <c r="C20" s="28">
        <f>D20+E20</f>
        <v>596700000</v>
      </c>
      <c r="D20" s="28">
        <v>420300000</v>
      </c>
      <c r="E20" s="29">
        <v>176400000</v>
      </c>
      <c r="F20" s="28">
        <f>G20+H20</f>
        <v>596700000</v>
      </c>
      <c r="G20" s="30">
        <f>(309*5*156000)+(249*4*180000)</f>
        <v>420300000</v>
      </c>
      <c r="H20" s="28">
        <f>(216*5*90000)+(220*4*90000)</f>
        <v>176400000</v>
      </c>
      <c r="I20" s="46">
        <f>F20-C20</f>
        <v>0</v>
      </c>
      <c r="J20" s="31"/>
    </row>
    <row r="21" spans="1:10" s="10" customFormat="1" ht="24" customHeight="1" x14ac:dyDescent="0.25">
      <c r="A21" s="16" t="s">
        <v>26</v>
      </c>
      <c r="B21" s="3" t="s">
        <v>22</v>
      </c>
      <c r="C21" s="28">
        <f t="shared" ref="C21:C31" si="7">D21+E21</f>
        <v>1495275000</v>
      </c>
      <c r="D21" s="28">
        <v>586500000</v>
      </c>
      <c r="E21" s="29">
        <v>908775000</v>
      </c>
      <c r="F21" s="28">
        <f>G21+H21</f>
        <v>1495275000</v>
      </c>
      <c r="G21" s="28">
        <f>(810*150000)+(1860*250000)</f>
        <v>586500000</v>
      </c>
      <c r="H21" s="28">
        <f>843750000+65025000</f>
        <v>908775000</v>
      </c>
      <c r="I21" s="46">
        <f>F21-C21</f>
        <v>0</v>
      </c>
      <c r="J21" s="31"/>
    </row>
    <row r="22" spans="1:10" s="10" customFormat="1" ht="21.6" customHeight="1" x14ac:dyDescent="0.25">
      <c r="A22" s="16" t="s">
        <v>26</v>
      </c>
      <c r="B22" s="3" t="s">
        <v>9</v>
      </c>
      <c r="C22" s="28">
        <f t="shared" si="7"/>
        <v>540000000</v>
      </c>
      <c r="D22" s="28">
        <v>270000000</v>
      </c>
      <c r="E22" s="28">
        <v>270000000</v>
      </c>
      <c r="F22" s="28">
        <f t="shared" ref="F22:F30" si="8">G22+H22</f>
        <v>540000000</v>
      </c>
      <c r="G22" s="28">
        <v>270000000</v>
      </c>
      <c r="H22" s="28">
        <v>270000000</v>
      </c>
      <c r="I22" s="46">
        <f>F22-C22</f>
        <v>0</v>
      </c>
      <c r="J22" s="31"/>
    </row>
    <row r="23" spans="1:10" s="10" customFormat="1" ht="41.25" customHeight="1" x14ac:dyDescent="0.25">
      <c r="A23" s="16" t="s">
        <v>26</v>
      </c>
      <c r="B23" s="3" t="s">
        <v>10</v>
      </c>
      <c r="C23" s="28">
        <f t="shared" si="7"/>
        <v>9089000</v>
      </c>
      <c r="D23" s="28">
        <v>6109000</v>
      </c>
      <c r="E23" s="28">
        <v>2980000</v>
      </c>
      <c r="F23" s="28">
        <f t="shared" si="8"/>
        <v>9089000</v>
      </c>
      <c r="G23" s="28">
        <f>3725000+2384000</f>
        <v>6109000</v>
      </c>
      <c r="H23" s="28">
        <v>2980000</v>
      </c>
      <c r="I23" s="46">
        <f>F23-C23</f>
        <v>0</v>
      </c>
      <c r="J23" s="31"/>
    </row>
    <row r="24" spans="1:10" s="17" customFormat="1" ht="28.5" customHeight="1" x14ac:dyDescent="0.25">
      <c r="A24" s="16" t="s">
        <v>26</v>
      </c>
      <c r="B24" s="3" t="s">
        <v>11</v>
      </c>
      <c r="C24" s="28">
        <f t="shared" si="7"/>
        <v>10050000</v>
      </c>
      <c r="D24" s="28">
        <f>10000000+50000</f>
        <v>10050000</v>
      </c>
      <c r="E24" s="28">
        <v>0</v>
      </c>
      <c r="F24" s="28">
        <f t="shared" si="8"/>
        <v>10050000</v>
      </c>
      <c r="G24" s="28">
        <v>10050000</v>
      </c>
      <c r="H24" s="28">
        <v>0</v>
      </c>
      <c r="I24" s="46">
        <f>F24-C24</f>
        <v>0</v>
      </c>
      <c r="J24" s="32"/>
    </row>
    <row r="25" spans="1:10" s="17" customFormat="1" ht="30.6" customHeight="1" x14ac:dyDescent="0.25">
      <c r="A25" s="16" t="s">
        <v>26</v>
      </c>
      <c r="B25" s="3" t="s">
        <v>29</v>
      </c>
      <c r="C25" s="28">
        <f t="shared" si="7"/>
        <v>14100000</v>
      </c>
      <c r="D25" s="28">
        <v>0</v>
      </c>
      <c r="E25" s="28">
        <v>14100000</v>
      </c>
      <c r="F25" s="28">
        <f t="shared" si="8"/>
        <v>14100000</v>
      </c>
      <c r="G25" s="28">
        <v>0</v>
      </c>
      <c r="H25" s="28">
        <f>(8*150000*5)+(9*150000*4)+(2*150000*9)</f>
        <v>14100000</v>
      </c>
      <c r="I25" s="46">
        <v>0</v>
      </c>
      <c r="J25" s="32"/>
    </row>
    <row r="26" spans="1:10" s="20" customFormat="1" ht="29.25" customHeight="1" x14ac:dyDescent="0.25">
      <c r="A26" s="16" t="s">
        <v>26</v>
      </c>
      <c r="B26" s="3" t="s">
        <v>20</v>
      </c>
      <c r="C26" s="28">
        <f>D26+E26</f>
        <v>423332000</v>
      </c>
      <c r="D26" s="28">
        <v>0</v>
      </c>
      <c r="E26" s="28">
        <v>423332000</v>
      </c>
      <c r="F26" s="28">
        <f t="shared" si="8"/>
        <v>423332000</v>
      </c>
      <c r="G26" s="28">
        <v>0</v>
      </c>
      <c r="H26" s="28">
        <v>423332000</v>
      </c>
      <c r="I26" s="46">
        <f>F26-C26</f>
        <v>0</v>
      </c>
      <c r="J26" s="31"/>
    </row>
    <row r="27" spans="1:10" s="20" customFormat="1" ht="29.45" customHeight="1" x14ac:dyDescent="0.25">
      <c r="A27" s="9">
        <v>2</v>
      </c>
      <c r="B27" s="23" t="s">
        <v>27</v>
      </c>
      <c r="C27" s="33">
        <f>SUM(C28:C32)</f>
        <v>2778331771</v>
      </c>
      <c r="D27" s="33">
        <f t="shared" ref="D27:I27" si="9">SUM(D28:D32)</f>
        <v>2011395771</v>
      </c>
      <c r="E27" s="33">
        <f t="shared" si="9"/>
        <v>766936000</v>
      </c>
      <c r="F27" s="33">
        <f t="shared" si="9"/>
        <v>2749174771</v>
      </c>
      <c r="G27" s="33">
        <f t="shared" si="9"/>
        <v>1982238771</v>
      </c>
      <c r="H27" s="33">
        <f t="shared" si="9"/>
        <v>766936000</v>
      </c>
      <c r="I27" s="45">
        <f t="shared" si="9"/>
        <v>-29157000</v>
      </c>
      <c r="J27" s="31"/>
    </row>
    <row r="28" spans="1:10" s="10" customFormat="1" ht="28.15" customHeight="1" x14ac:dyDescent="0.25">
      <c r="A28" s="16" t="s">
        <v>26</v>
      </c>
      <c r="B28" s="3" t="s">
        <v>12</v>
      </c>
      <c r="C28" s="28">
        <f t="shared" si="7"/>
        <v>98600000</v>
      </c>
      <c r="D28" s="28">
        <v>98600000</v>
      </c>
      <c r="E28" s="28">
        <v>0</v>
      </c>
      <c r="F28" s="28">
        <f t="shared" si="8"/>
        <v>98600000</v>
      </c>
      <c r="G28" s="28">
        <v>98600000</v>
      </c>
      <c r="H28" s="28">
        <v>0</v>
      </c>
      <c r="I28" s="46">
        <v>0</v>
      </c>
      <c r="J28" s="31"/>
    </row>
    <row r="29" spans="1:10" s="10" customFormat="1" ht="34.9" customHeight="1" x14ac:dyDescent="0.25">
      <c r="A29" s="16" t="s">
        <v>26</v>
      </c>
      <c r="B29" s="3" t="s">
        <v>13</v>
      </c>
      <c r="C29" s="28">
        <f t="shared" si="7"/>
        <v>136725000</v>
      </c>
      <c r="D29" s="28">
        <v>136725000</v>
      </c>
      <c r="E29" s="28">
        <v>0</v>
      </c>
      <c r="F29" s="28">
        <f t="shared" si="8"/>
        <v>136725000</v>
      </c>
      <c r="G29" s="28">
        <v>136725000</v>
      </c>
      <c r="H29" s="28">
        <v>0</v>
      </c>
      <c r="I29" s="46">
        <f>F29-C29</f>
        <v>0</v>
      </c>
      <c r="J29" s="31"/>
    </row>
    <row r="30" spans="1:10" s="10" customFormat="1" ht="46.5" customHeight="1" x14ac:dyDescent="0.25">
      <c r="A30" s="16" t="s">
        <v>26</v>
      </c>
      <c r="B30" s="3" t="s">
        <v>24</v>
      </c>
      <c r="C30" s="28">
        <f>D30+E30</f>
        <v>1131415771</v>
      </c>
      <c r="D30" s="28">
        <f>49860700+32162000+31239000+648353300+797771+299000000+70003000</f>
        <v>1131415771</v>
      </c>
      <c r="E30" s="28">
        <v>0</v>
      </c>
      <c r="F30" s="28">
        <f t="shared" si="8"/>
        <v>1102258771</v>
      </c>
      <c r="G30" s="28">
        <f>49860700+32162000+31239000+648353300+797771+299000000+70003000-29157000</f>
        <v>1102258771</v>
      </c>
      <c r="H30" s="28">
        <v>0</v>
      </c>
      <c r="I30" s="46">
        <f>G30-D30</f>
        <v>-29157000</v>
      </c>
      <c r="J30" s="31"/>
    </row>
    <row r="31" spans="1:10" s="10" customFormat="1" ht="47.25" customHeight="1" x14ac:dyDescent="0.25">
      <c r="A31" s="16" t="s">
        <v>26</v>
      </c>
      <c r="B31" s="3" t="s">
        <v>23</v>
      </c>
      <c r="C31" s="28">
        <f t="shared" si="7"/>
        <v>766936000</v>
      </c>
      <c r="D31" s="28">
        <v>0</v>
      </c>
      <c r="E31" s="28">
        <v>766936000</v>
      </c>
      <c r="F31" s="28">
        <f>G31+H31</f>
        <v>766936000</v>
      </c>
      <c r="G31" s="28">
        <v>0</v>
      </c>
      <c r="H31" s="28">
        <v>766936000</v>
      </c>
      <c r="I31" s="46">
        <f>F31-C31</f>
        <v>0</v>
      </c>
      <c r="J31" s="31"/>
    </row>
    <row r="32" spans="1:10" s="10" customFormat="1" ht="26.45" customHeight="1" outlineLevel="1" x14ac:dyDescent="0.25">
      <c r="A32" s="16" t="s">
        <v>26</v>
      </c>
      <c r="B32" s="3" t="s">
        <v>28</v>
      </c>
      <c r="C32" s="28">
        <f>D32+E32</f>
        <v>644655000</v>
      </c>
      <c r="D32" s="28">
        <f>645380000-725000</f>
        <v>644655000</v>
      </c>
      <c r="E32" s="28">
        <v>0</v>
      </c>
      <c r="F32" s="28">
        <f>G32+H32</f>
        <v>644655000</v>
      </c>
      <c r="G32" s="28">
        <f>645380000-725000</f>
        <v>644655000</v>
      </c>
      <c r="H32" s="28">
        <v>0</v>
      </c>
      <c r="I32" s="46">
        <f>F32-C32</f>
        <v>0</v>
      </c>
      <c r="J32" s="31"/>
    </row>
    <row r="33" spans="1:11" s="10" customFormat="1" ht="19.899999999999999" customHeight="1" x14ac:dyDescent="0.25">
      <c r="A33" s="21"/>
      <c r="B33" s="22"/>
      <c r="C33" s="34"/>
      <c r="D33" s="34"/>
      <c r="E33" s="34"/>
      <c r="F33" s="34"/>
      <c r="G33" s="35"/>
      <c r="H33" s="35"/>
      <c r="I33" s="48"/>
      <c r="J33" s="36"/>
      <c r="K33" s="12"/>
    </row>
    <row r="36" spans="1:11" s="2" customFormat="1" x14ac:dyDescent="0.25">
      <c r="J36" s="5"/>
    </row>
    <row r="37" spans="1:11" x14ac:dyDescent="0.25">
      <c r="D37" s="2"/>
      <c r="K37" s="2"/>
    </row>
    <row r="38" spans="1:11" x14ac:dyDescent="0.25">
      <c r="D38" s="2"/>
      <c r="E38" s="2"/>
      <c r="F38" s="2"/>
      <c r="G38" s="2"/>
      <c r="H38" s="2"/>
      <c r="I38" s="2"/>
      <c r="J38" s="2"/>
    </row>
    <row r="39" spans="1:11" x14ac:dyDescent="0.25">
      <c r="D39" s="2"/>
    </row>
  </sheetData>
  <mergeCells count="10">
    <mergeCell ref="A3:J3"/>
    <mergeCell ref="A4:J4"/>
    <mergeCell ref="A5:J5"/>
    <mergeCell ref="A7:A8"/>
    <mergeCell ref="B7:B8"/>
    <mergeCell ref="I7:I8"/>
    <mergeCell ref="J7:J8"/>
    <mergeCell ref="C7:E7"/>
    <mergeCell ref="F7:H7"/>
    <mergeCell ref="I6:J6"/>
  </mergeCells>
  <printOptions horizontalCentered="1"/>
  <pageMargins left="0" right="0" top="0.5" bottom="0.75" header="0.3" footer="0.3"/>
  <pageSetup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Biểu 03 TT06  </vt:lpstr>
      <vt:lpstr>Biểu 02 TT06 </vt:lpstr>
      <vt:lpstr>Tỏng hop nguon sự nghiệp 2 năm</vt:lpstr>
      <vt:lpstr>phụ luc 01 TT06</vt:lpstr>
      <vt:lpstr>Bổ sung lương chi khác </vt:lpstr>
      <vt:lpstr>KET QUA THANH TRA</vt:lpstr>
      <vt:lpstr>'Biểu 03 TT06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2024-09-16T02:52:43Z</cp:lastPrinted>
  <dcterms:created xsi:type="dcterms:W3CDTF">2015-04-15T01:01:38Z</dcterms:created>
  <dcterms:modified xsi:type="dcterms:W3CDTF">2024-10-17T04:16:10Z</dcterms:modified>
</cp:coreProperties>
</file>