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640" windowHeight="11760" tabRatio="643" activeTab="8"/>
  </bookViews>
  <sheets>
    <sheet name="BC thu" sheetId="12" r:id="rId1"/>
    <sheet name="PTCDT tham gia" sheetId="35" state="hidden" r:id="rId2"/>
    <sheet name="BC chi" sheetId="37" r:id="rId3"/>
    <sheet name="Tong tinh" sheetId="13" state="hidden" r:id="rId4"/>
    <sheet name="CK" sheetId="34" state="hidden" r:id="rId5"/>
    <sheet name="Sheet1" sheetId="36" state="hidden" r:id="rId6"/>
    <sheet name="Sheet2" sheetId="38" state="hidden" r:id="rId7"/>
    <sheet name="Sheet3" sheetId="39" state="hidden" r:id="rId8"/>
    <sheet name="Phan tich tang (hut) thu" sheetId="41" r:id="rId9"/>
  </sheets>
  <externalReferences>
    <externalReference r:id="rId10"/>
  </externalReferences>
  <definedNames>
    <definedName name="_">#N/A</definedName>
    <definedName name="__">#N/A</definedName>
    <definedName name="___">#N/A</definedName>
    <definedName name="____">#N/A</definedName>
    <definedName name="____ban2" hidden="1">{"'Sheet1'!$L$16"}</definedName>
    <definedName name="____cep1" hidden="1">{"'Sheet1'!$L$16"}</definedName>
    <definedName name="____Coc39" hidden="1">{"'Sheet1'!$L$16"}</definedName>
    <definedName name="____Goi8" hidden="1">{"'Sheet1'!$L$16"}</definedName>
    <definedName name="____HUY1" hidden="1">{"'Sheet1'!$L$16"}</definedName>
    <definedName name="____HUY2" hidden="1">{"'Sheet1'!$L$16"}</definedName>
    <definedName name="____Lan1" hidden="1">{"'Sheet1'!$L$16"}</definedName>
    <definedName name="____LAN3" hidden="1">{"'Sheet1'!$L$16"}</definedName>
    <definedName name="____lk2" hidden="1">{"'Sheet1'!$L$16"}</definedName>
    <definedName name="____NSO2" hidden="1">{"'Sheet1'!$L$16"}</definedName>
    <definedName name="____PA3" hidden="1">{"'Sheet1'!$L$16"}</definedName>
    <definedName name="____Pl2" hidden="1">{"'Sheet1'!$L$16"}</definedName>
    <definedName name="____tt3" hidden="1">{"'Sheet1'!$L$16"}</definedName>
    <definedName name="____TT31" hidden="1">{"'Sheet1'!$L$16"}</definedName>
    <definedName name="____Tru21" hidden="1">{"'Sheet1'!$L$16"}</definedName>
    <definedName name="____VM2" hidden="1">{"'Sheet1'!$L$16"}</definedName>
    <definedName name="___ban2" hidden="1">{"'Sheet1'!$L$16"}</definedName>
    <definedName name="___cep1" hidden="1">{"'Sheet1'!$L$16"}</definedName>
    <definedName name="___Coc39" hidden="1">{"'Sheet1'!$L$16"}</definedName>
    <definedName name="___Goi8" hidden="1">{"'Sheet1'!$L$16"}</definedName>
    <definedName name="___HUY1" hidden="1">{"'Sheet1'!$L$16"}</definedName>
    <definedName name="___HUY2" hidden="1">{"'Sheet1'!$L$16"}</definedName>
    <definedName name="___Lan1" hidden="1">{"'Sheet1'!$L$16"}</definedName>
    <definedName name="___LAN3" hidden="1">{"'Sheet1'!$L$16"}</definedName>
    <definedName name="___lk2" hidden="1">{"'Sheet1'!$L$16"}</definedName>
    <definedName name="___NSO2" hidden="1">{"'Sheet1'!$L$16"}</definedName>
    <definedName name="___PA3" hidden="1">{"'Sheet1'!$L$16"}</definedName>
    <definedName name="___Pl2" hidden="1">{"'Sheet1'!$L$16"}</definedName>
    <definedName name="___tt3" hidden="1">{"'Sheet1'!$L$16"}</definedName>
    <definedName name="___TT31" hidden="1">{"'Sheet1'!$L$16"}</definedName>
    <definedName name="___Tru21" hidden="1">{"'Sheet1'!$L$16"}</definedName>
    <definedName name="___VM2" hidden="1">{"'Sheet1'!$L$16"}</definedName>
    <definedName name="__ban2" hidden="1">{"'Sheet1'!$L$16"}</definedName>
    <definedName name="__cep1" hidden="1">{"'Sheet1'!$L$16"}</definedName>
    <definedName name="__Coc39" hidden="1">{"'Sheet1'!$L$16"}</definedName>
    <definedName name="__Goi8" hidden="1">{"'Sheet1'!$L$16"}</definedName>
    <definedName name="__HUY1" hidden="1">{"'Sheet1'!$L$16"}</definedName>
    <definedName name="__HUY2" hidden="1">{"'Sheet1'!$L$16"}</definedName>
    <definedName name="__Lan1" hidden="1">{"'Sheet1'!$L$16"}</definedName>
    <definedName name="__LAN3" hidden="1">{"'Sheet1'!$L$16"}</definedName>
    <definedName name="__lk2" hidden="1">{"'Sheet1'!$L$16"}</definedName>
    <definedName name="__NSO2" hidden="1">{"'Sheet1'!$L$16"}</definedName>
    <definedName name="__PA3" hidden="1">{"'Sheet1'!$L$16"}</definedName>
    <definedName name="__Pl2" hidden="1">{"'Sheet1'!$L$16"}</definedName>
    <definedName name="__tt3" hidden="1">{"'Sheet1'!$L$16"}</definedName>
    <definedName name="__TT31" hidden="1">{"'Sheet1'!$L$16"}</definedName>
    <definedName name="__Tru21" hidden="1">{"'Sheet1'!$L$16"}</definedName>
    <definedName name="__VM2" hidden="1">{"'Sheet1'!$L$16"}</definedName>
    <definedName name="_ban2" hidden="1">{"'Sheet1'!$L$16"}</definedName>
    <definedName name="_cep1" hidden="1">{"'Sheet1'!$L$16"}</definedName>
    <definedName name="_Coc39" hidden="1">{"'Sheet1'!$L$16"}</definedName>
    <definedName name="_Fill">#REF!</definedName>
    <definedName name="_Goi8" hidden="1">{"'Sheet1'!$L$16"}</definedName>
    <definedName name="_HUY1" hidden="1">{"'Sheet1'!$L$16"}</definedName>
    <definedName name="_HUY2" hidden="1">{"'Sheet1'!$L$16"}</definedName>
    <definedName name="_Key1" hidden="1">#REF!</definedName>
    <definedName name="_Key2" hidden="1">#REF!</definedName>
    <definedName name="_Lan1" hidden="1">{"'Sheet1'!$L$16"}</definedName>
    <definedName name="_LAN3" hidden="1">{"'Sheet1'!$L$16"}</definedName>
    <definedName name="_lk2" hidden="1">{"'Sheet1'!$L$16"}</definedName>
    <definedName name="_NSO2" hidden="1">{"'Sheet1'!$L$16"}</definedName>
    <definedName name="_Order1" hidden="1">255</definedName>
    <definedName name="_Order2" hidden="1">255</definedName>
    <definedName name="_PA3" hidden="1">{"'Sheet1'!$L$16"}</definedName>
    <definedName name="_Pl2" hidden="1">{"'Sheet1'!$L$16"}</definedName>
    <definedName name="_Sort" hidden="1">#REF!</definedName>
    <definedName name="_tt3" hidden="1">{"'Sheet1'!$L$16"}</definedName>
    <definedName name="_TT31" hidden="1">{"'Sheet1'!$L$16"}</definedName>
    <definedName name="_Tru21" hidden="1">{"'Sheet1'!$L$16"}</definedName>
    <definedName name="_VM2" hidden="1">{"'Sheet1'!$L$16"}</definedName>
    <definedName name="a">'[1]§¬n gi¸ chÝnh'!$F$4:$F$1428</definedName>
    <definedName name="AccessDatabase" hidden="1">"C:\My Documents\LeBinh\Xls\VP Cong ty\FORM.mdb"</definedName>
    <definedName name="ADADADD" hidden="1">{"'Sheet1'!$L$16"}</definedName>
    <definedName name="anscount" hidden="1">6</definedName>
    <definedName name="ATGT" hidden="1">{"'Sheet1'!$L$16"}</definedName>
    <definedName name="â" hidden="1">{"'Sheet1'!$L$16"}</definedName>
    <definedName name="b" hidden="1">{"'Sheet1'!$L$16"}</definedName>
    <definedName name="btnm3" hidden="1">{"'Sheet1'!$L$16"}</definedName>
    <definedName name="Coc_60" hidden="1">{"'Sheet1'!$L$16"}</definedName>
    <definedName name="Code" hidden="1">#REF!</definedName>
    <definedName name="CTCT1" hidden="1">{"'Sheet1'!$L$16"}</definedName>
    <definedName name="chitietbgiang2" hidden="1">{"'Sheet1'!$L$16"}</definedName>
    <definedName name="d" hidden="1">{"'Sheet1'!$L$16"}</definedName>
    <definedName name="data1" hidden="1">#REF!</definedName>
    <definedName name="data2" hidden="1">#REF!</definedName>
    <definedName name="data3" hidden="1">#REF!</definedName>
    <definedName name="DenDK" hidden="1">{"'Sheet1'!$L$16"}</definedName>
    <definedName name="dfg" hidden="1">{"'Sheet1'!$L$16"}</definedName>
    <definedName name="dgctp2" hidden="1">{"'Sheet1'!$L$16"}</definedName>
    <definedName name="Discount" hidden="1">#REF!</definedName>
    <definedName name="display_area_2" hidden="1">#REF!</definedName>
    <definedName name="dsh" hidden="1">#REF!</definedName>
    <definedName name="E" hidden="1">{#N/A,#N/A,FALSE,"BN (2)"}</definedName>
    <definedName name="f" hidden="1">{"'Sheet1'!$L$16"}</definedName>
    <definedName name="FCode" hidden="1">#REF!</definedName>
    <definedName name="fsdfdsf" hidden="1">{"'Sheet1'!$L$16"}</definedName>
    <definedName name="g" hidden="1">{"'Sheet1'!$L$16"}</definedName>
    <definedName name="h" hidden="1">{"'Sheet1'!$L$16"}</definedName>
    <definedName name="hhh" hidden="1">{"'Sheet1'!$L$16"}</definedName>
    <definedName name="HiddenRows" hidden="1">#REF!</definedName>
    <definedName name="hj" hidden="1">{"'Sheet1'!$L$16"}</definedName>
    <definedName name="htlm"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rhrt" hidden="1">{"'Sheet1'!$L$16"}</definedName>
    <definedName name="hu" hidden="1">{"'Sheet1'!$L$16"}</definedName>
    <definedName name="huy" hidden="1">{"'Sheet1'!$L$16"}</definedName>
    <definedName name="KLduonggiaods" hidden="1">{"'Sheet1'!$L$16"}</definedName>
    <definedName name="komtun" hidden="1">{"'Sheet1'!$L$16"}</definedName>
    <definedName name="kontum" hidden="1">{#N/A,#N/A,TRUE,"BT M200 da 10x20"}</definedName>
    <definedName name="ksbn" hidden="1">{"'Sheet1'!$L$16"}</definedName>
    <definedName name="kshn" hidden="1">{"'Sheet1'!$L$16"}</definedName>
    <definedName name="ksls" hidden="1">{"'Sheet1'!$L$16"}</definedName>
    <definedName name="KHANHKHUNG" hidden="1">{"'Sheet1'!$L$16"}</definedName>
    <definedName name="khla09" hidden="1">{"'Sheet1'!$L$16"}</definedName>
    <definedName name="khongtruotgia" hidden="1">{"'Sheet1'!$L$16"}</definedName>
    <definedName name="khvh09" hidden="1">{"'Sheet1'!$L$16"}</definedName>
    <definedName name="KHYt09" hidden="1">{"'Sheet1'!$L$16"}</definedName>
    <definedName name="lan" hidden="1">{#N/A,#N/A,TRUE,"BT M200 da 10x20"}</definedName>
    <definedName name="langson" hidden="1">{"'Sheet1'!$L$16"}</definedName>
    <definedName name="mo" hidden="1">{"'Sheet1'!$L$16"}</definedName>
    <definedName name="NHANH2_CG4" hidden="1">{"'Sheet1'!$L$16"}</definedName>
    <definedName name="OrderTable" hidden="1">#REF!</definedName>
    <definedName name="PAIII_" hidden="1">{"'Sheet1'!$L$16"}</definedName>
    <definedName name="PMS" hidden="1">{"'Sheet1'!$L$16"}</definedName>
    <definedName name="_xlnm.Print_Area" localSheetId="2">'BC chi'!$A$1:$K$58</definedName>
    <definedName name="_xlnm.Print_Area" localSheetId="0">'BC thu'!$A$1:$J$82</definedName>
    <definedName name="_xlnm.Print_Area" localSheetId="8">'Phan tich tang (hut) thu'!$A$1:$J$67</definedName>
    <definedName name="_xlnm.Print_Area" localSheetId="3">'Tong tinh'!$A$8:$O$194</definedName>
    <definedName name="_xlnm.Print_Titles" localSheetId="2">'BC chi'!$4:$8</definedName>
    <definedName name="_xlnm.Print_Titles" localSheetId="0">'BC thu'!$5:$9</definedName>
    <definedName name="_xlnm.Print_Titles" localSheetId="3">'Tong tinh'!$8:$10</definedName>
    <definedName name="ProdForm" hidden="1">#REF!</definedName>
    <definedName name="Product" hidden="1">#REF!</definedName>
    <definedName name="RCArea" hidden="1">#REF!</definedName>
    <definedName name="re" hidden="1">{"'Sheet1'!$L$16"}</definedName>
    <definedName name="rr" hidden="1">{"'Sheet1'!$L$16"}</definedName>
    <definedName name="sdbv" hidden="1">{"'Sheet1'!$L$16"}</definedName>
    <definedName name="Sosanh2" hidden="1">{"'Sheet1'!$L$16"}</definedName>
    <definedName name="SpecialPrice" hidden="1">#REF!</definedName>
    <definedName name="T.3" hidden="1">{"'Sheet1'!$L$16"}</definedName>
    <definedName name="tbl_ProdInfo" hidden="1">#REF!</definedName>
    <definedName name="ttttt" hidden="1">{"'Sheet1'!$L$16"}</definedName>
    <definedName name="ttttttttttt" hidden="1">{"'Sheet1'!$L$16"}</definedName>
    <definedName name="tuyennhanh" hidden="1">{"'Sheet1'!$L$16"}</definedName>
    <definedName name="tha" hidden="1">{"'Sheet1'!$L$16"}</definedName>
    <definedName name="trong" hidden="1">{"'Sheet1'!$L$16"}</definedName>
    <definedName name="uu" hidden="1">{"'Sheet1'!$L$16"}</definedName>
    <definedName name="uu.54">#REF!</definedName>
    <definedName name="VATM" hidden="1">{"'Sheet1'!$L$16"}</definedName>
    <definedName name="vcoto" hidden="1">{"'Sheet1'!$L$16"}</definedName>
    <definedName name="VH" hidden="1">{"'Sheet1'!$L$16"}</definedName>
    <definedName name="Viet" hidden="1">{"'Sheet1'!$L$16"}</definedName>
    <definedName name="vlct" hidden="1">{"'Sheet1'!$L$16"}</definedName>
    <definedName name="wrn.Bang._.ke._.nhan._.hang." hidden="1">{#N/A,#N/A,FALSE,"Ke khai NH"}</definedName>
    <definedName name="wrn.Che._.do._.duoc._.huong." hidden="1">{#N/A,#N/A,FALSE,"BN (2)"}</definedName>
    <definedName name="wrn.chi._.tiÆt." hidden="1">{#N/A,#N/A,FALSE,"Chi tiÆt"}</definedName>
    <definedName name="wrn.Giáy._.bao._.no." hidden="1">{#N/A,#N/A,FALSE,"BN"}</definedName>
    <definedName name="wrn.vd." hidden="1">{#N/A,#N/A,TRUE,"BT M200 da 10x20"}</definedName>
    <definedName name="xls" hidden="1">{"'Sheet1'!$L$16"}</definedName>
    <definedName name="xlttbninh" hidden="1">{"'Sheet1'!$L$16"}</definedName>
    <definedName name="xxx54">#REF!</definedName>
    <definedName name="zzz54">#REF!</definedName>
  </definedNames>
  <calcPr calcId="145621"/>
</workbook>
</file>

<file path=xl/calcChain.xml><?xml version="1.0" encoding="utf-8"?>
<calcChain xmlns="http://schemas.openxmlformats.org/spreadsheetml/2006/main">
  <c r="D29" i="41" l="1"/>
  <c r="C29" i="41"/>
  <c r="E29" i="41"/>
  <c r="E23" i="41" l="1"/>
  <c r="E57" i="37" l="1"/>
  <c r="D57" i="37" s="1"/>
  <c r="E56" i="37"/>
  <c r="D56" i="37" s="1"/>
  <c r="E55" i="37"/>
  <c r="D55" i="37" s="1"/>
  <c r="M55" i="37" s="1"/>
  <c r="G54" i="37"/>
  <c r="F54" i="37"/>
  <c r="G53" i="37"/>
  <c r="F53" i="37"/>
  <c r="G52" i="37"/>
  <c r="E52" i="37" s="1"/>
  <c r="D52" i="37" s="1"/>
  <c r="E51" i="37"/>
  <c r="D51" i="37" s="1"/>
  <c r="K50" i="37"/>
  <c r="G50" i="37"/>
  <c r="F50" i="37"/>
  <c r="L49" i="37"/>
  <c r="F49" i="37"/>
  <c r="E49" i="37" s="1"/>
  <c r="D49" i="37" s="1"/>
  <c r="M49" i="37" s="1"/>
  <c r="L48" i="37"/>
  <c r="F48" i="37"/>
  <c r="E48" i="37" s="1"/>
  <c r="K47" i="37"/>
  <c r="G47" i="37"/>
  <c r="G46" i="37" s="1"/>
  <c r="C47" i="37"/>
  <c r="C46" i="37" s="1"/>
  <c r="K45" i="37"/>
  <c r="L45" i="37" s="1"/>
  <c r="E45" i="37"/>
  <c r="D45" i="37" s="1"/>
  <c r="L44" i="37"/>
  <c r="G44" i="37"/>
  <c r="E44" i="37"/>
  <c r="D44" i="37" s="1"/>
  <c r="M44" i="37" s="1"/>
  <c r="L43" i="37"/>
  <c r="G43" i="37"/>
  <c r="F43" i="37"/>
  <c r="G42" i="37"/>
  <c r="F42" i="37"/>
  <c r="L41" i="37"/>
  <c r="G41" i="37"/>
  <c r="E41" i="37" s="1"/>
  <c r="D41" i="37" s="1"/>
  <c r="M41" i="37" s="1"/>
  <c r="L40" i="37"/>
  <c r="E40" i="37"/>
  <c r="D40" i="37" s="1"/>
  <c r="M40" i="37" s="1"/>
  <c r="L39" i="37"/>
  <c r="G39" i="37"/>
  <c r="E39" i="37" s="1"/>
  <c r="D39" i="37" s="1"/>
  <c r="M39" i="37" s="1"/>
  <c r="L38" i="37"/>
  <c r="E38" i="37"/>
  <c r="D38" i="37" s="1"/>
  <c r="M38" i="37" s="1"/>
  <c r="K37" i="37"/>
  <c r="L37" i="37" s="1"/>
  <c r="G37" i="37"/>
  <c r="E37" i="37" s="1"/>
  <c r="D37" i="37" s="1"/>
  <c r="L36" i="37"/>
  <c r="G36" i="37"/>
  <c r="E36" i="37" s="1"/>
  <c r="D36" i="37" s="1"/>
  <c r="M36" i="37" s="1"/>
  <c r="L35" i="37"/>
  <c r="G35" i="37"/>
  <c r="F35" i="37"/>
  <c r="K34" i="37"/>
  <c r="G34" i="37"/>
  <c r="E34" i="37" s="1"/>
  <c r="C33" i="37"/>
  <c r="C32" i="37" s="1"/>
  <c r="L31" i="37"/>
  <c r="F31" i="37"/>
  <c r="E31" i="37" s="1"/>
  <c r="D31" i="37" s="1"/>
  <c r="M31" i="37" s="1"/>
  <c r="L30" i="37"/>
  <c r="F30" i="37"/>
  <c r="E30" i="37" s="1"/>
  <c r="D30" i="37" s="1"/>
  <c r="M30" i="37" s="1"/>
  <c r="L29" i="37"/>
  <c r="F29" i="37"/>
  <c r="E29" i="37" s="1"/>
  <c r="L28" i="37"/>
  <c r="E28" i="37"/>
  <c r="D28" i="37" s="1"/>
  <c r="K27" i="37"/>
  <c r="K24" i="37" s="1"/>
  <c r="G27" i="37"/>
  <c r="G24" i="37" s="1"/>
  <c r="C27" i="37"/>
  <c r="C24" i="37" s="1"/>
  <c r="L26" i="37"/>
  <c r="H26" i="37"/>
  <c r="E26" i="37"/>
  <c r="E23" i="37"/>
  <c r="D23" i="37" s="1"/>
  <c r="E22" i="37"/>
  <c r="D22" i="37" s="1"/>
  <c r="E21" i="37"/>
  <c r="D21" i="37" s="1"/>
  <c r="M21" i="37" s="1"/>
  <c r="L20" i="37"/>
  <c r="F20" i="37"/>
  <c r="E20" i="37" s="1"/>
  <c r="L19" i="37"/>
  <c r="F19" i="37"/>
  <c r="E19" i="37" s="1"/>
  <c r="D19" i="37" s="1"/>
  <c r="M19" i="37" s="1"/>
  <c r="L18" i="37"/>
  <c r="G18" i="37"/>
  <c r="G17" i="37" s="1"/>
  <c r="G15" i="37" s="1"/>
  <c r="F18" i="37"/>
  <c r="K17" i="37"/>
  <c r="K15" i="37" s="1"/>
  <c r="C17" i="37"/>
  <c r="C15" i="37" s="1"/>
  <c r="L16" i="37"/>
  <c r="J16" i="37"/>
  <c r="I16" i="37"/>
  <c r="C14" i="37"/>
  <c r="H13" i="37"/>
  <c r="H14" i="37" s="1"/>
  <c r="E12" i="37"/>
  <c r="E43" i="37" l="1"/>
  <c r="D43" i="37" s="1"/>
  <c r="M43" i="37" s="1"/>
  <c r="F27" i="37"/>
  <c r="F24" i="37" s="1"/>
  <c r="D26" i="37"/>
  <c r="E42" i="37"/>
  <c r="D42" i="37" s="1"/>
  <c r="F47" i="37"/>
  <c r="F46" i="37" s="1"/>
  <c r="G33" i="37"/>
  <c r="G32" i="37" s="1"/>
  <c r="E18" i="37"/>
  <c r="D18" i="37" s="1"/>
  <c r="K46" i="37"/>
  <c r="L46" i="37" s="1"/>
  <c r="G11" i="37"/>
  <c r="G13" i="37" s="1"/>
  <c r="K11" i="37"/>
  <c r="C25" i="37"/>
  <c r="L25" i="37" s="1"/>
  <c r="C11" i="37"/>
  <c r="C10" i="37" s="1"/>
  <c r="F17" i="37"/>
  <c r="F15" i="37" s="1"/>
  <c r="F11" i="37" s="1"/>
  <c r="F33" i="37"/>
  <c r="F32" i="37" s="1"/>
  <c r="K42" i="37"/>
  <c r="E50" i="37"/>
  <c r="D50" i="37" s="1"/>
  <c r="M50" i="37" s="1"/>
  <c r="E53" i="37"/>
  <c r="D53" i="37" s="1"/>
  <c r="E54" i="37"/>
  <c r="D54" i="37" s="1"/>
  <c r="L15" i="37"/>
  <c r="L17" i="37"/>
  <c r="L27" i="37"/>
  <c r="E35" i="37"/>
  <c r="D35" i="37" s="1"/>
  <c r="M35" i="37" s="1"/>
  <c r="L47" i="37"/>
  <c r="D20" i="37"/>
  <c r="M20" i="37" s="1"/>
  <c r="M26" i="37"/>
  <c r="D34" i="37"/>
  <c r="D48" i="37"/>
  <c r="E47" i="37"/>
  <c r="M18" i="37"/>
  <c r="M28" i="37"/>
  <c r="D29" i="37"/>
  <c r="M29" i="37" s="1"/>
  <c r="E27" i="37"/>
  <c r="E24" i="37" s="1"/>
  <c r="K12" i="37"/>
  <c r="K13" i="37" s="1"/>
  <c r="L24" i="37"/>
  <c r="L34" i="37"/>
  <c r="M37" i="37"/>
  <c r="M45" i="37"/>
  <c r="L50" i="37"/>
  <c r="D12" i="37"/>
  <c r="H40" i="41"/>
  <c r="C66" i="41"/>
  <c r="H65" i="41"/>
  <c r="D66" i="41"/>
  <c r="H63" i="41"/>
  <c r="C62" i="41"/>
  <c r="H61" i="41"/>
  <c r="D62" i="41"/>
  <c r="H59" i="41"/>
  <c r="C58" i="41"/>
  <c r="H57" i="41"/>
  <c r="D58" i="41"/>
  <c r="H55" i="41"/>
  <c r="C54" i="41"/>
  <c r="H53" i="41"/>
  <c r="D54" i="41"/>
  <c r="H51" i="41"/>
  <c r="C50" i="41"/>
  <c r="H49" i="41"/>
  <c r="D50" i="41"/>
  <c r="H47" i="41"/>
  <c r="C46" i="41"/>
  <c r="H45" i="41"/>
  <c r="D46" i="41"/>
  <c r="H43" i="41"/>
  <c r="C42" i="41"/>
  <c r="H41" i="41"/>
  <c r="D42" i="41"/>
  <c r="H39" i="41"/>
  <c r="H38" i="41"/>
  <c r="C37" i="41"/>
  <c r="H36" i="41"/>
  <c r="D37" i="41"/>
  <c r="H34" i="41"/>
  <c r="C33" i="41"/>
  <c r="H32" i="41"/>
  <c r="D33" i="41"/>
  <c r="H30" i="41"/>
  <c r="H28" i="41"/>
  <c r="H26" i="41"/>
  <c r="H25" i="41"/>
  <c r="K22" i="41"/>
  <c r="D22" i="41"/>
  <c r="H22" i="41" s="1"/>
  <c r="C22" i="41"/>
  <c r="K21" i="41"/>
  <c r="C21" i="41"/>
  <c r="C23" i="41" s="1"/>
  <c r="C20" i="41"/>
  <c r="C19" i="41"/>
  <c r="D18" i="41"/>
  <c r="C17" i="41"/>
  <c r="C18" i="41" s="1"/>
  <c r="H16" i="41"/>
  <c r="D15" i="41"/>
  <c r="C11" i="41"/>
  <c r="E46" i="37" l="1"/>
  <c r="E17" i="37"/>
  <c r="E15" i="37" s="1"/>
  <c r="M42" i="37"/>
  <c r="F10" i="37"/>
  <c r="D33" i="37"/>
  <c r="G10" i="37"/>
  <c r="D17" i="37"/>
  <c r="D15" i="37" s="1"/>
  <c r="M15" i="37" s="1"/>
  <c r="L11" i="37"/>
  <c r="F13" i="37"/>
  <c r="E13" i="37" s="1"/>
  <c r="D13" i="37" s="1"/>
  <c r="D14" i="37" s="1"/>
  <c r="L42" i="37"/>
  <c r="K33" i="37"/>
  <c r="C12" i="41"/>
  <c r="C13" i="41" s="1"/>
  <c r="H17" i="41"/>
  <c r="M34" i="37"/>
  <c r="E33" i="37"/>
  <c r="E32" i="37" s="1"/>
  <c r="K14" i="37"/>
  <c r="L13" i="37"/>
  <c r="D27" i="37"/>
  <c r="M48" i="37"/>
  <c r="D47" i="37"/>
  <c r="E11" i="37"/>
  <c r="L12" i="37"/>
  <c r="M12" i="37"/>
  <c r="D12" i="41"/>
  <c r="H12" i="41" s="1"/>
  <c r="J22" i="41"/>
  <c r="C15" i="41"/>
  <c r="H15" i="41" s="1"/>
  <c r="C14" i="41"/>
  <c r="H14" i="41" s="1"/>
  <c r="H18" i="41"/>
  <c r="H29" i="41"/>
  <c r="H33" i="41"/>
  <c r="E33" i="41"/>
  <c r="H37" i="41"/>
  <c r="E37" i="41"/>
  <c r="H42" i="41"/>
  <c r="E42" i="41"/>
  <c r="H46" i="41"/>
  <c r="E46" i="41"/>
  <c r="H50" i="41"/>
  <c r="E50" i="41"/>
  <c r="H54" i="41"/>
  <c r="E54" i="41"/>
  <c r="H58" i="41"/>
  <c r="E58" i="41"/>
  <c r="H62" i="41"/>
  <c r="E62" i="41"/>
  <c r="H66" i="41"/>
  <c r="E66" i="41"/>
  <c r="D19" i="41"/>
  <c r="D20" i="41"/>
  <c r="D21" i="41"/>
  <c r="H27" i="41"/>
  <c r="H31" i="41"/>
  <c r="H35" i="41"/>
  <c r="H44" i="41"/>
  <c r="H48" i="41"/>
  <c r="H52" i="41"/>
  <c r="H56" i="41"/>
  <c r="H60" i="41"/>
  <c r="H64" i="41"/>
  <c r="M17" i="37" l="1"/>
  <c r="D16" i="37"/>
  <c r="M16" i="37" s="1"/>
  <c r="M13" i="37"/>
  <c r="F14" i="37"/>
  <c r="E14" i="37" s="1"/>
  <c r="K32" i="37"/>
  <c r="L33" i="37"/>
  <c r="M33" i="37"/>
  <c r="D24" i="37"/>
  <c r="M27" i="37"/>
  <c r="E10" i="37"/>
  <c r="D46" i="37"/>
  <c r="M47" i="37"/>
  <c r="M14" i="37"/>
  <c r="L14" i="37"/>
  <c r="J20" i="41"/>
  <c r="H20" i="41"/>
  <c r="F66" i="41"/>
  <c r="G66" i="41"/>
  <c r="F62" i="41"/>
  <c r="G62" i="41" s="1"/>
  <c r="F58" i="41"/>
  <c r="G58" i="41" s="1"/>
  <c r="F54" i="41"/>
  <c r="G54" i="41" s="1"/>
  <c r="F50" i="41"/>
  <c r="G50" i="41" s="1"/>
  <c r="F46" i="41"/>
  <c r="G46" i="41" s="1"/>
  <c r="F42" i="41"/>
  <c r="G42" i="41" s="1"/>
  <c r="F37" i="41"/>
  <c r="G37" i="41" s="1"/>
  <c r="F33" i="41"/>
  <c r="G33" i="41" s="1"/>
  <c r="F29" i="41"/>
  <c r="G29" i="41" s="1"/>
  <c r="D23" i="41"/>
  <c r="J21" i="41"/>
  <c r="D11" i="41"/>
  <c r="H21" i="41"/>
  <c r="J19" i="41"/>
  <c r="H19" i="41"/>
  <c r="F23" i="12"/>
  <c r="F29" i="12"/>
  <c r="F35" i="12"/>
  <c r="F41" i="12"/>
  <c r="F43" i="12"/>
  <c r="F47" i="12"/>
  <c r="F48" i="12"/>
  <c r="K10" i="37" l="1"/>
  <c r="L10" i="37" s="1"/>
  <c r="L32" i="37"/>
  <c r="M46" i="37"/>
  <c r="D32" i="37"/>
  <c r="M32" i="37" s="1"/>
  <c r="D25" i="37"/>
  <c r="M25" i="37" s="1"/>
  <c r="M24" i="37"/>
  <c r="D11" i="37"/>
  <c r="D13" i="41"/>
  <c r="H11" i="41"/>
  <c r="H23" i="41"/>
  <c r="F14" i="12"/>
  <c r="D10" i="37" l="1"/>
  <c r="M10" i="37" s="1"/>
  <c r="M11" i="37"/>
  <c r="F23" i="41"/>
  <c r="G23" i="41" s="1"/>
  <c r="H13" i="41"/>
  <c r="D10" i="41"/>
  <c r="H10" i="41" s="1"/>
  <c r="J82" i="12" l="1"/>
  <c r="J66" i="12"/>
  <c r="J61" i="12"/>
  <c r="J58" i="12"/>
  <c r="J55" i="12"/>
  <c r="J44" i="12"/>
  <c r="J42" i="12"/>
  <c r="J36" i="12"/>
  <c r="J32" i="12"/>
  <c r="J30" i="12"/>
  <c r="J26" i="12"/>
  <c r="J24" i="12"/>
  <c r="J21" i="12"/>
  <c r="J17" i="12"/>
  <c r="J15" i="12"/>
  <c r="I15" i="12"/>
  <c r="I17" i="12"/>
  <c r="I21" i="12"/>
  <c r="I24" i="12"/>
  <c r="I26" i="12"/>
  <c r="I30" i="12"/>
  <c r="I32" i="12"/>
  <c r="I36" i="12"/>
  <c r="I42" i="12"/>
  <c r="I44" i="12"/>
  <c r="I55" i="12"/>
  <c r="I58" i="12"/>
  <c r="I61" i="12"/>
  <c r="I66" i="12"/>
  <c r="I82" i="12"/>
  <c r="D78" i="12" l="1"/>
  <c r="E77" i="12" l="1"/>
  <c r="CD77" i="12" s="1"/>
  <c r="G15" i="12" l="1"/>
  <c r="G17" i="12"/>
  <c r="G24" i="12"/>
  <c r="G26" i="12"/>
  <c r="G30" i="12"/>
  <c r="G32" i="12"/>
  <c r="G36" i="12"/>
  <c r="G42" i="12"/>
  <c r="G44" i="12"/>
  <c r="G55" i="12"/>
  <c r="G58" i="12"/>
  <c r="G61" i="12"/>
  <c r="G21" i="12" l="1"/>
  <c r="G44" i="38" l="1"/>
  <c r="J44" i="38" s="1"/>
  <c r="D44" i="38"/>
  <c r="J43" i="38"/>
  <c r="I43" i="38"/>
  <c r="J42" i="38"/>
  <c r="I42" i="38"/>
  <c r="G41" i="38"/>
  <c r="J41" i="38" s="1"/>
  <c r="F41" i="38"/>
  <c r="D41" i="38"/>
  <c r="C41" i="38"/>
  <c r="G40" i="38"/>
  <c r="J40" i="38" s="1"/>
  <c r="F40" i="38"/>
  <c r="D40" i="38"/>
  <c r="C40" i="38"/>
  <c r="G39" i="38"/>
  <c r="J39" i="38" s="1"/>
  <c r="J38" i="38"/>
  <c r="I38" i="38"/>
  <c r="J37" i="38"/>
  <c r="I37" i="38"/>
  <c r="G36" i="38"/>
  <c r="I36" i="38" s="1"/>
  <c r="J35" i="38"/>
  <c r="I35" i="38"/>
  <c r="J34" i="38"/>
  <c r="I34" i="38"/>
  <c r="J33" i="38"/>
  <c r="I33" i="38"/>
  <c r="J32" i="38"/>
  <c r="I32" i="38"/>
  <c r="J31" i="38"/>
  <c r="I31" i="38"/>
  <c r="J30" i="38"/>
  <c r="I30" i="38"/>
  <c r="J29" i="38"/>
  <c r="I29" i="38"/>
  <c r="G28" i="38"/>
  <c r="J28" i="38" s="1"/>
  <c r="G27" i="38"/>
  <c r="J27" i="38" s="1"/>
  <c r="E27" i="38"/>
  <c r="D27" i="38"/>
  <c r="C27" i="38"/>
  <c r="G26" i="38"/>
  <c r="F26" i="38"/>
  <c r="E26" i="38"/>
  <c r="C26" i="38"/>
  <c r="J23" i="38"/>
  <c r="I23" i="38"/>
  <c r="J22" i="38"/>
  <c r="I22" i="38"/>
  <c r="G21" i="38"/>
  <c r="F21" i="38"/>
  <c r="F19" i="38" s="1"/>
  <c r="F10" i="38" s="1"/>
  <c r="F9" i="38" s="1"/>
  <c r="D21" i="38"/>
  <c r="D19" i="38" s="1"/>
  <c r="G20" i="38"/>
  <c r="I20" i="38" s="1"/>
  <c r="J18" i="38"/>
  <c r="I18" i="38"/>
  <c r="J17" i="38"/>
  <c r="I17" i="38"/>
  <c r="I16" i="38"/>
  <c r="E16" i="38"/>
  <c r="D16" i="38"/>
  <c r="J16" i="38" s="1"/>
  <c r="J15" i="38"/>
  <c r="I15" i="38"/>
  <c r="J14" i="38"/>
  <c r="I14" i="38"/>
  <c r="I13" i="38"/>
  <c r="G13" i="38"/>
  <c r="J13" i="38" s="1"/>
  <c r="G12" i="38"/>
  <c r="I12" i="38" s="1"/>
  <c r="E12" i="38"/>
  <c r="D12" i="38"/>
  <c r="C12" i="38"/>
  <c r="G11" i="38"/>
  <c r="E11" i="38"/>
  <c r="E10" i="38" s="1"/>
  <c r="D11" i="38"/>
  <c r="C11" i="38"/>
  <c r="C10" i="38"/>
  <c r="C9" i="38" s="1"/>
  <c r="J11" i="38" l="1"/>
  <c r="J12" i="38"/>
  <c r="J20" i="38"/>
  <c r="D26" i="38"/>
  <c r="I28" i="38"/>
  <c r="J36" i="38"/>
  <c r="I39" i="38"/>
  <c r="I40" i="38"/>
  <c r="I41" i="38"/>
  <c r="I44" i="38"/>
  <c r="G19" i="38"/>
  <c r="I27" i="38"/>
  <c r="G10" i="38"/>
  <c r="J19" i="38"/>
  <c r="I19" i="38"/>
  <c r="I21" i="38"/>
  <c r="J21" i="38"/>
  <c r="E9" i="38"/>
  <c r="D9" i="38" s="1"/>
  <c r="D10" i="38"/>
  <c r="J26" i="38"/>
  <c r="I26" i="38"/>
  <c r="I11" i="38"/>
  <c r="J10" i="38" l="1"/>
  <c r="G9" i="38"/>
  <c r="I10" i="38"/>
  <c r="I9" i="38" l="1"/>
  <c r="J9" i="38"/>
  <c r="F76" i="12"/>
  <c r="I76" i="12" l="1"/>
  <c r="J76" i="12"/>
  <c r="I13" i="35" l="1"/>
  <c r="J13" i="35"/>
  <c r="I14" i="35"/>
  <c r="J14" i="35"/>
  <c r="I15" i="35"/>
  <c r="J15" i="35"/>
  <c r="I16" i="35"/>
  <c r="I17" i="35"/>
  <c r="J17" i="35"/>
  <c r="I18" i="35"/>
  <c r="J18" i="35"/>
  <c r="I19" i="35"/>
  <c r="I20" i="35"/>
  <c r="J20" i="35"/>
  <c r="I21" i="35"/>
  <c r="I22" i="35"/>
  <c r="J22" i="35"/>
  <c r="I23" i="35"/>
  <c r="J23" i="35"/>
  <c r="G44" i="35" l="1"/>
  <c r="I44" i="35" s="1"/>
  <c r="D44" i="35"/>
  <c r="J43" i="35"/>
  <c r="I43" i="35"/>
  <c r="J42" i="35"/>
  <c r="I42" i="35"/>
  <c r="G41" i="35"/>
  <c r="I41" i="35" s="1"/>
  <c r="F41" i="35"/>
  <c r="D41" i="35"/>
  <c r="C41" i="35"/>
  <c r="G40" i="35"/>
  <c r="I40" i="35" s="1"/>
  <c r="F40" i="35"/>
  <c r="D40" i="35"/>
  <c r="C40" i="35"/>
  <c r="G39" i="35"/>
  <c r="I39" i="35" s="1"/>
  <c r="J38" i="35"/>
  <c r="I38" i="35"/>
  <c r="J37" i="35"/>
  <c r="I37" i="35"/>
  <c r="J35" i="35"/>
  <c r="I35" i="35"/>
  <c r="J34" i="35"/>
  <c r="I34" i="35"/>
  <c r="J33" i="35"/>
  <c r="I33" i="35"/>
  <c r="J32" i="35"/>
  <c r="I32" i="35"/>
  <c r="G31" i="35"/>
  <c r="I31" i="35" s="1"/>
  <c r="J30" i="35"/>
  <c r="I30" i="35"/>
  <c r="J29" i="35"/>
  <c r="I29" i="35"/>
  <c r="I28" i="35"/>
  <c r="G28" i="35"/>
  <c r="J28" i="35" s="1"/>
  <c r="E27" i="35"/>
  <c r="D27" i="35"/>
  <c r="C27" i="35"/>
  <c r="C26" i="35" s="1"/>
  <c r="F26" i="35"/>
  <c r="E26" i="35"/>
  <c r="D26" i="35" s="1"/>
  <c r="G21" i="35"/>
  <c r="G19" i="35" s="1"/>
  <c r="F21" i="35"/>
  <c r="F19" i="35" s="1"/>
  <c r="F10" i="35" s="1"/>
  <c r="F9" i="35" s="1"/>
  <c r="D21" i="35"/>
  <c r="J21" i="35" s="1"/>
  <c r="D19" i="35"/>
  <c r="J19" i="35" s="1"/>
  <c r="E16" i="35"/>
  <c r="D16" i="35"/>
  <c r="G12" i="35"/>
  <c r="E12" i="35"/>
  <c r="D12" i="35"/>
  <c r="J12" i="35" s="1"/>
  <c r="C12" i="35"/>
  <c r="I12" i="35" s="1"/>
  <c r="G11" i="35"/>
  <c r="G10" i="35" s="1"/>
  <c r="E11" i="35"/>
  <c r="E10" i="35" s="1"/>
  <c r="C11" i="35"/>
  <c r="D11" i="35" l="1"/>
  <c r="J11" i="35" s="1"/>
  <c r="J16" i="35"/>
  <c r="C10" i="35"/>
  <c r="I11" i="35"/>
  <c r="D10" i="35"/>
  <c r="J10" i="35" s="1"/>
  <c r="E9" i="35"/>
  <c r="D9" i="35" s="1"/>
  <c r="J9" i="35" s="1"/>
  <c r="J31" i="35"/>
  <c r="J39" i="35"/>
  <c r="J40" i="35"/>
  <c r="J41" i="35"/>
  <c r="J44" i="35"/>
  <c r="G36" i="35"/>
  <c r="C9" i="35" l="1"/>
  <c r="I9" i="35" s="1"/>
  <c r="I10" i="35"/>
  <c r="J36" i="35"/>
  <c r="I36" i="35"/>
  <c r="G27" i="35"/>
  <c r="I27" i="35" l="1"/>
  <c r="J27" i="35"/>
  <c r="G26" i="35"/>
  <c r="J26" i="35" s="1"/>
  <c r="I26" i="35" l="1"/>
  <c r="G9" i="35"/>
  <c r="E12" i="12" l="1"/>
  <c r="E13" i="12" s="1"/>
  <c r="K12" i="12"/>
  <c r="K10" i="12" s="1"/>
  <c r="L12" i="12"/>
  <c r="L10" i="12" s="1"/>
  <c r="M12" i="12"/>
  <c r="M10" i="12" s="1"/>
  <c r="N12" i="12"/>
  <c r="N10" i="12" s="1"/>
  <c r="O12" i="12"/>
  <c r="O10" i="12" s="1"/>
  <c r="P12" i="12"/>
  <c r="P10" i="12" s="1"/>
  <c r="Q12" i="12"/>
  <c r="Q10" i="12" s="1"/>
  <c r="S12" i="12"/>
  <c r="S10" i="12" s="1"/>
  <c r="T12" i="12"/>
  <c r="T10" i="12" s="1"/>
  <c r="U12" i="12"/>
  <c r="U10" i="12" s="1"/>
  <c r="V12" i="12"/>
  <c r="V10" i="12" s="1"/>
  <c r="W12" i="12"/>
  <c r="W10" i="12" s="1"/>
  <c r="X12" i="12"/>
  <c r="X10" i="12" s="1"/>
  <c r="Y12" i="12"/>
  <c r="Y10" i="12" s="1"/>
  <c r="Z12" i="12"/>
  <c r="Z10" i="12" s="1"/>
  <c r="AA12" i="12"/>
  <c r="AA10" i="12" s="1"/>
  <c r="AB12" i="12"/>
  <c r="AB10" i="12" s="1"/>
  <c r="AC12" i="12"/>
  <c r="AC10" i="12" s="1"/>
  <c r="AD12" i="12"/>
  <c r="AD10" i="12" s="1"/>
  <c r="AE12" i="12"/>
  <c r="AE10" i="12" s="1"/>
  <c r="AF12" i="12"/>
  <c r="AF10" i="12" s="1"/>
  <c r="AG12" i="12"/>
  <c r="AG10" i="12" s="1"/>
  <c r="AH12" i="12"/>
  <c r="AH10" i="12" s="1"/>
  <c r="AI12" i="12"/>
  <c r="AI10" i="12" s="1"/>
  <c r="AJ12" i="12"/>
  <c r="AJ10" i="12" s="1"/>
  <c r="AK12" i="12"/>
  <c r="AK10" i="12" s="1"/>
  <c r="AL12" i="12"/>
  <c r="AL10" i="12" s="1"/>
  <c r="AM12" i="12"/>
  <c r="AM10" i="12" s="1"/>
  <c r="AN12" i="12"/>
  <c r="AN10" i="12" s="1"/>
  <c r="AO12" i="12"/>
  <c r="AO10" i="12" s="1"/>
  <c r="AP12" i="12"/>
  <c r="AP10" i="12" s="1"/>
  <c r="AQ12" i="12"/>
  <c r="AQ10" i="12" s="1"/>
  <c r="AR12" i="12"/>
  <c r="AR10" i="12" s="1"/>
  <c r="AS12" i="12"/>
  <c r="AS10" i="12" s="1"/>
  <c r="AT12" i="12"/>
  <c r="AT10" i="12" s="1"/>
  <c r="AU12" i="12"/>
  <c r="AU10" i="12" s="1"/>
  <c r="AV12" i="12"/>
  <c r="AV10" i="12" s="1"/>
  <c r="AW12" i="12"/>
  <c r="AW10" i="12" s="1"/>
  <c r="AX12" i="12"/>
  <c r="AX10" i="12" s="1"/>
  <c r="AY12" i="12"/>
  <c r="AY10" i="12" s="1"/>
  <c r="AZ12" i="12"/>
  <c r="AZ10" i="12" s="1"/>
  <c r="BA12" i="12"/>
  <c r="BA10" i="12" s="1"/>
  <c r="BB12" i="12"/>
  <c r="BB10" i="12" s="1"/>
  <c r="BC12" i="12"/>
  <c r="BC10" i="12" s="1"/>
  <c r="BD12" i="12"/>
  <c r="BD10" i="12" s="1"/>
  <c r="BE12" i="12"/>
  <c r="BE10" i="12" s="1"/>
  <c r="BF12" i="12"/>
  <c r="BF10" i="12" s="1"/>
  <c r="BG12" i="12"/>
  <c r="BG10" i="12" s="1"/>
  <c r="BH12" i="12"/>
  <c r="BH10" i="12" s="1"/>
  <c r="BI12" i="12"/>
  <c r="BI10" i="12" s="1"/>
  <c r="BJ12" i="12"/>
  <c r="BJ10" i="12" s="1"/>
  <c r="BK12" i="12"/>
  <c r="BK10" i="12" s="1"/>
  <c r="BL12" i="12"/>
  <c r="BL10" i="12" s="1"/>
  <c r="BM12" i="12"/>
  <c r="BM10" i="12" s="1"/>
  <c r="BN12" i="12"/>
  <c r="BN10" i="12" s="1"/>
  <c r="BO12" i="12"/>
  <c r="BO10" i="12" s="1"/>
  <c r="BP12" i="12"/>
  <c r="BP10" i="12" s="1"/>
  <c r="BQ12" i="12"/>
  <c r="BQ10" i="12" s="1"/>
  <c r="BR12" i="12"/>
  <c r="BR10" i="12" s="1"/>
  <c r="BS12" i="12"/>
  <c r="BS10" i="12" s="1"/>
  <c r="BT12" i="12"/>
  <c r="BT10" i="12" s="1"/>
  <c r="BU12" i="12"/>
  <c r="BU10" i="12" s="1"/>
  <c r="BV12" i="12"/>
  <c r="BV10" i="12" s="1"/>
  <c r="BW12" i="12"/>
  <c r="BW10" i="12" s="1"/>
  <c r="BX12" i="12"/>
  <c r="BX10" i="12" s="1"/>
  <c r="BY12" i="12"/>
  <c r="BY10" i="12" s="1"/>
  <c r="BZ12" i="12"/>
  <c r="BZ10" i="12" s="1"/>
  <c r="CA12" i="12"/>
  <c r="CA10" i="12" s="1"/>
  <c r="CB12" i="12"/>
  <c r="CB10" i="12" s="1"/>
  <c r="CC12" i="12"/>
  <c r="CC10" i="12" s="1"/>
  <c r="D16" i="12"/>
  <c r="E16" i="12"/>
  <c r="F16" i="12"/>
  <c r="D18" i="12"/>
  <c r="E18" i="12"/>
  <c r="F18" i="12"/>
  <c r="D19" i="12"/>
  <c r="E19" i="12"/>
  <c r="F19" i="12"/>
  <c r="E20" i="12"/>
  <c r="F22" i="12"/>
  <c r="D25" i="12"/>
  <c r="D27" i="12"/>
  <c r="D28" i="12"/>
  <c r="D31" i="12"/>
  <c r="D33" i="12"/>
  <c r="D34" i="12"/>
  <c r="D37" i="12"/>
  <c r="D38" i="12"/>
  <c r="D39" i="12"/>
  <c r="D40" i="12"/>
  <c r="D45" i="12"/>
  <c r="D46" i="12"/>
  <c r="F49" i="12"/>
  <c r="F50" i="12"/>
  <c r="F51" i="12"/>
  <c r="F52" i="12"/>
  <c r="F53" i="12"/>
  <c r="F54" i="12"/>
  <c r="F77" i="12" s="1"/>
  <c r="F56" i="12"/>
  <c r="F57" i="12"/>
  <c r="F59" i="12"/>
  <c r="F60" i="12"/>
  <c r="F64" i="12"/>
  <c r="E65" i="12"/>
  <c r="E63" i="12" s="1"/>
  <c r="E62" i="12" s="1"/>
  <c r="D67" i="12"/>
  <c r="F67" i="12"/>
  <c r="D68" i="12"/>
  <c r="F68" i="12"/>
  <c r="F69" i="12"/>
  <c r="D70" i="12"/>
  <c r="F70" i="12"/>
  <c r="F71" i="12"/>
  <c r="F72" i="12"/>
  <c r="D73" i="12"/>
  <c r="F73" i="12"/>
  <c r="F74" i="12"/>
  <c r="E75" i="12"/>
  <c r="E78" i="12"/>
  <c r="E79" i="12" s="1"/>
  <c r="I77" i="12" l="1"/>
  <c r="CE77" i="12"/>
  <c r="F12" i="12"/>
  <c r="F65" i="12"/>
  <c r="F63" i="12" s="1"/>
  <c r="F78" i="12"/>
  <c r="I74" i="12"/>
  <c r="J71" i="12"/>
  <c r="I71" i="12"/>
  <c r="J67" i="12"/>
  <c r="I67" i="12"/>
  <c r="I60" i="12"/>
  <c r="J60" i="12"/>
  <c r="G57" i="12"/>
  <c r="J57" i="12"/>
  <c r="I57" i="12"/>
  <c r="I54" i="12"/>
  <c r="J54" i="12"/>
  <c r="G52" i="12"/>
  <c r="I52" i="12"/>
  <c r="J52" i="12"/>
  <c r="I50" i="12"/>
  <c r="J50" i="12"/>
  <c r="I48" i="12"/>
  <c r="J48" i="12"/>
  <c r="G46" i="12"/>
  <c r="I46" i="12"/>
  <c r="J46" i="12"/>
  <c r="G45" i="12"/>
  <c r="J45" i="12"/>
  <c r="I45" i="12"/>
  <c r="J43" i="12"/>
  <c r="I43" i="12"/>
  <c r="G40" i="12"/>
  <c r="I40" i="12"/>
  <c r="J40" i="12"/>
  <c r="G39" i="12"/>
  <c r="J39" i="12"/>
  <c r="I39" i="12"/>
  <c r="G38" i="12"/>
  <c r="I38" i="12"/>
  <c r="J38" i="12"/>
  <c r="G37" i="12"/>
  <c r="J37" i="12"/>
  <c r="I37" i="12"/>
  <c r="J35" i="12"/>
  <c r="I35" i="12"/>
  <c r="G28" i="12"/>
  <c r="I28" i="12"/>
  <c r="J28" i="12"/>
  <c r="G27" i="12"/>
  <c r="J27" i="12"/>
  <c r="I27" i="12"/>
  <c r="G25" i="12"/>
  <c r="J25" i="12"/>
  <c r="I25" i="12"/>
  <c r="J23" i="12"/>
  <c r="I23" i="12"/>
  <c r="G18" i="12"/>
  <c r="I18" i="12"/>
  <c r="J18" i="12"/>
  <c r="J14" i="12"/>
  <c r="I14" i="12"/>
  <c r="J74" i="12"/>
  <c r="I68" i="12"/>
  <c r="J68" i="12"/>
  <c r="J73" i="12"/>
  <c r="I73" i="12"/>
  <c r="I72" i="12"/>
  <c r="J72" i="12"/>
  <c r="I70" i="12"/>
  <c r="J70" i="12"/>
  <c r="J69" i="12"/>
  <c r="I69" i="12"/>
  <c r="I64" i="12"/>
  <c r="J64" i="12"/>
  <c r="J59" i="12"/>
  <c r="I59" i="12"/>
  <c r="I56" i="12"/>
  <c r="J56" i="12"/>
  <c r="J53" i="12"/>
  <c r="I53" i="12"/>
  <c r="J51" i="12"/>
  <c r="I51" i="12"/>
  <c r="J49" i="12"/>
  <c r="I49" i="12"/>
  <c r="J47" i="12"/>
  <c r="I47" i="12"/>
  <c r="J41" i="12"/>
  <c r="I41" i="12"/>
  <c r="G34" i="12"/>
  <c r="I34" i="12"/>
  <c r="J34" i="12"/>
  <c r="G33" i="12"/>
  <c r="J33" i="12"/>
  <c r="I33" i="12"/>
  <c r="G31" i="12"/>
  <c r="J31" i="12"/>
  <c r="I31" i="12"/>
  <c r="J29" i="12"/>
  <c r="I29" i="12"/>
  <c r="I22" i="12"/>
  <c r="J22" i="12"/>
  <c r="G19" i="12"/>
  <c r="J19" i="12"/>
  <c r="I19" i="12"/>
  <c r="G16" i="12"/>
  <c r="I16" i="12"/>
  <c r="J16" i="12"/>
  <c r="D80" i="12"/>
  <c r="D81" i="12" s="1"/>
  <c r="F75" i="12"/>
  <c r="G48" i="12"/>
  <c r="G43" i="12"/>
  <c r="G41" i="12"/>
  <c r="G29" i="12"/>
  <c r="G14" i="12"/>
  <c r="G60" i="12"/>
  <c r="G53" i="12"/>
  <c r="F20" i="12"/>
  <c r="G22" i="12"/>
  <c r="D75" i="12"/>
  <c r="F80" i="12"/>
  <c r="D63" i="12"/>
  <c r="D62" i="12" s="1"/>
  <c r="D20" i="12"/>
  <c r="D12" i="12"/>
  <c r="D13" i="12" s="1"/>
  <c r="E11" i="12"/>
  <c r="E10" i="12"/>
  <c r="F13" i="12" l="1"/>
  <c r="I12" i="12"/>
  <c r="F10" i="12"/>
  <c r="I10" i="12" s="1"/>
  <c r="J63" i="12"/>
  <c r="I63" i="12"/>
  <c r="F79" i="12"/>
  <c r="I78" i="12"/>
  <c r="J78" i="12"/>
  <c r="J12" i="12"/>
  <c r="J75" i="12"/>
  <c r="I75" i="12"/>
  <c r="I80" i="12"/>
  <c r="J80" i="12"/>
  <c r="J65" i="12"/>
  <c r="I65" i="12"/>
  <c r="I20" i="12"/>
  <c r="J20" i="12"/>
  <c r="J77" i="12"/>
  <c r="G51" i="12"/>
  <c r="G59" i="12"/>
  <c r="G49" i="12"/>
  <c r="G50" i="12"/>
  <c r="G47" i="12"/>
  <c r="G56" i="12"/>
  <c r="G35" i="12"/>
  <c r="G54" i="12"/>
  <c r="G23" i="12"/>
  <c r="G20" i="12"/>
  <c r="F81" i="12"/>
  <c r="F62" i="12"/>
  <c r="D10" i="12"/>
  <c r="D11" i="12"/>
  <c r="J13" i="12" l="1"/>
  <c r="I13" i="12"/>
  <c r="J81" i="12"/>
  <c r="I81" i="12"/>
  <c r="F11" i="12"/>
  <c r="I62" i="12"/>
  <c r="J62" i="12"/>
  <c r="J10" i="12"/>
  <c r="J79" i="12"/>
  <c r="I79" i="12"/>
  <c r="G13" i="12"/>
  <c r="G12" i="12"/>
  <c r="J11" i="12" l="1"/>
  <c r="I11" i="12"/>
  <c r="G10" i="12"/>
  <c r="G11" i="12"/>
</calcChain>
</file>

<file path=xl/sharedStrings.xml><?xml version="1.0" encoding="utf-8"?>
<sst xmlns="http://schemas.openxmlformats.org/spreadsheetml/2006/main" count="1427" uniqueCount="483">
  <si>
    <t xml:space="preserve">                                   </t>
  </si>
  <si>
    <t>ĐVT: Triệu đồng</t>
  </si>
  <si>
    <t>STT</t>
  </si>
  <si>
    <t>Nội dung thu</t>
  </si>
  <si>
    <t>Thành phố Kon Tum</t>
  </si>
  <si>
    <t>Huyện Đăk Hà</t>
  </si>
  <si>
    <t>Huyện Đăk Tô</t>
  </si>
  <si>
    <t>Huyện Ngọc Hồi</t>
  </si>
  <si>
    <t>Huyện Đăk Glei</t>
  </si>
  <si>
    <t>Huyện Sa Thầy</t>
  </si>
  <si>
    <t>Huyện Ia H'Drai</t>
  </si>
  <si>
    <t>Huyện Kon Rẫy</t>
  </si>
  <si>
    <t>Huyện Kon Plong</t>
  </si>
  <si>
    <t>Huyện Tu Mơ Rông</t>
  </si>
  <si>
    <t>Trong  đó</t>
  </si>
  <si>
    <t>NSTW</t>
  </si>
  <si>
    <t>NS Địa phương</t>
  </si>
  <si>
    <t>Dự toán thu trên địa bàn 2017</t>
  </si>
  <si>
    <t>Văn phòng Cục thuế thu</t>
  </si>
  <si>
    <t>Chi Cục thuế thu</t>
  </si>
  <si>
    <t>Tổng</t>
  </si>
  <si>
    <t>NS tỉnh</t>
  </si>
  <si>
    <t>NS huyện</t>
  </si>
  <si>
    <t>A</t>
  </si>
  <si>
    <t>I</t>
  </si>
  <si>
    <t>1</t>
  </si>
  <si>
    <t>Thuế giá trị gia tăng</t>
  </si>
  <si>
    <t>Thuế thu nhập doanh nghiệp</t>
  </si>
  <si>
    <t>Thuế tài nguyên</t>
  </si>
  <si>
    <t>+</t>
  </si>
  <si>
    <t>2</t>
  </si>
  <si>
    <t>Thu từ KV DN có vốn đầu tư nước ngoài</t>
  </si>
  <si>
    <t>3.1</t>
  </si>
  <si>
    <t>3.2</t>
  </si>
  <si>
    <t>Thu khác</t>
  </si>
  <si>
    <t>3</t>
  </si>
  <si>
    <t>Trong đó:</t>
  </si>
  <si>
    <t>4</t>
  </si>
  <si>
    <t>Lệ phí trước bạ</t>
  </si>
  <si>
    <t>5</t>
  </si>
  <si>
    <t>Thuế sử dụng đất nông nghiệp</t>
  </si>
  <si>
    <t>6</t>
  </si>
  <si>
    <t>Thuế SD đất phi nông nghiệp</t>
  </si>
  <si>
    <t>7</t>
  </si>
  <si>
    <t>Thuế thu nhập cá nhân</t>
  </si>
  <si>
    <t>8</t>
  </si>
  <si>
    <t>Thu thuế bảo vệ môi trường</t>
  </si>
  <si>
    <t>-</t>
  </si>
  <si>
    <t>9</t>
  </si>
  <si>
    <t>10</t>
  </si>
  <si>
    <t>Tiền sử dụng đất</t>
  </si>
  <si>
    <t>11</t>
  </si>
  <si>
    <t>Thu cho thuê mặt đất mặt nước</t>
  </si>
  <si>
    <t xml:space="preserve">Tiền bán nhà ở thuộc SHNN, thuê,KHCB nhà </t>
  </si>
  <si>
    <t>Thu cấp quyền khai thác khoáng sản</t>
  </si>
  <si>
    <t>II</t>
  </si>
  <si>
    <t>Thuế XNK và TTĐB hàng NK</t>
  </si>
  <si>
    <t>B</t>
  </si>
  <si>
    <t>C</t>
  </si>
  <si>
    <t>III</t>
  </si>
  <si>
    <t>IV</t>
  </si>
  <si>
    <t>V</t>
  </si>
  <si>
    <t>Thuế Giá trị gia tăng</t>
  </si>
  <si>
    <t>VI</t>
  </si>
  <si>
    <t>Thu nội địa</t>
  </si>
  <si>
    <t>Thu từ hoạt động xổ số kiến thíêt</t>
  </si>
  <si>
    <t>Thu khác ngân sách</t>
  </si>
  <si>
    <t>Thu cân đối từ hoạt động xuất nhập khẩu</t>
  </si>
  <si>
    <t>Tổng số thu từ hoạt động xuất nhập khẩu</t>
  </si>
  <si>
    <t>Thuế GTGT thu từ hàng hóa nhập khẩu</t>
  </si>
  <si>
    <t>Thu từ quỹ đất công ích và thu hoa lợi công sản khác</t>
  </si>
  <si>
    <t>Hoàn thuế GTGT</t>
  </si>
  <si>
    <t>Thuế khác</t>
  </si>
  <si>
    <t>Thuế nhập khẩu</t>
  </si>
  <si>
    <t>Thuế xuất khẩu</t>
  </si>
  <si>
    <t>Chỉ tiêu</t>
  </si>
  <si>
    <t>Thực hiện trong kỳ</t>
  </si>
  <si>
    <t>Lũy kế thực hiện từ đầu năm</t>
  </si>
  <si>
    <t>NSNN</t>
  </si>
  <si>
    <t>NSĐP</t>
  </si>
  <si>
    <t>Chia ra</t>
  </si>
  <si>
    <t>NS cấp tỉnh</t>
  </si>
  <si>
    <t>NS cấp huyện</t>
  </si>
  <si>
    <t>NS cấp xã</t>
  </si>
  <si>
    <t>1=2+3</t>
  </si>
  <si>
    <t>3=4+5+6</t>
  </si>
  <si>
    <t>7=8+9</t>
  </si>
  <si>
    <t>9=10+11+12</t>
  </si>
  <si>
    <t>THU NGÂN SÁCH NHÀ NƯỚC</t>
  </si>
  <si>
    <t>1.1</t>
  </si>
  <si>
    <t>Thuế giá trị gia tăng hàng sản xuất - kinh doanh trong nước</t>
  </si>
  <si>
    <t>1.2</t>
  </si>
  <si>
    <t>1.3</t>
  </si>
  <si>
    <t>1.4</t>
  </si>
  <si>
    <t>1.5</t>
  </si>
  <si>
    <t>1.6</t>
  </si>
  <si>
    <t>1.7</t>
  </si>
  <si>
    <t>1.8</t>
  </si>
  <si>
    <t>2.1</t>
  </si>
  <si>
    <t>2.2</t>
  </si>
  <si>
    <t>2.3</t>
  </si>
  <si>
    <t>2.4</t>
  </si>
  <si>
    <t>2.5</t>
  </si>
  <si>
    <t>2.6</t>
  </si>
  <si>
    <t>2.7</t>
  </si>
  <si>
    <t>2.8</t>
  </si>
  <si>
    <t>3.3</t>
  </si>
  <si>
    <t>3.4</t>
  </si>
  <si>
    <t>3.5</t>
  </si>
  <si>
    <t>8.1</t>
  </si>
  <si>
    <t>8.2</t>
  </si>
  <si>
    <t>8.3</t>
  </si>
  <si>
    <t>9.1</t>
  </si>
  <si>
    <t>Thuế sử dụng đất phi nông nghiệp</t>
  </si>
  <si>
    <t>9.2</t>
  </si>
  <si>
    <t>9.3</t>
  </si>
  <si>
    <t>9.4</t>
  </si>
  <si>
    <t>Thu tiền sử dụng đất</t>
  </si>
  <si>
    <t>9.5</t>
  </si>
  <si>
    <t>Thu tiền cấp quyền khai thác khoáng sản</t>
  </si>
  <si>
    <t>10.1</t>
  </si>
  <si>
    <t>10.2</t>
  </si>
  <si>
    <t>10.3</t>
  </si>
  <si>
    <t>11.1</t>
  </si>
  <si>
    <t>Thu chênh lệch tỷ giá ngoại tệ</t>
  </si>
  <si>
    <t>11.2</t>
  </si>
  <si>
    <t>11.3</t>
  </si>
  <si>
    <t>11.4</t>
  </si>
  <si>
    <t>Tr.đó: Tịch thu chống lậu</t>
  </si>
  <si>
    <t>11.5</t>
  </si>
  <si>
    <t>Thu hồi các khoản chi năm trước</t>
  </si>
  <si>
    <t>11.6</t>
  </si>
  <si>
    <t>Thu tiền bán hàng hóa vật tư dự trữ</t>
  </si>
  <si>
    <t>11.7</t>
  </si>
  <si>
    <t>11.8</t>
  </si>
  <si>
    <t>Thuế tiêu thụ đặc biệt</t>
  </si>
  <si>
    <t>Thu về dầu thô</t>
  </si>
  <si>
    <t>Lợi nhuận sau thuế được chia của Chính phủ Việt Nam</t>
  </si>
  <si>
    <t>Dầu lãi được chia của Chính phủ Việt Nam</t>
  </si>
  <si>
    <t>Thuế đặc biệt</t>
  </si>
  <si>
    <t>Thuế tiêu thụ đặc biệt hàng nhập khẩu</t>
  </si>
  <si>
    <t>Thuế giá trị gia tăng hàng nhập khẩu</t>
  </si>
  <si>
    <t>Thuế bổ sung đối với hàng hoá nhập khẩu vào Việt Nam</t>
  </si>
  <si>
    <t>Các khoản huy động đóng góp xây dựng cơ sở hạ tầng</t>
  </si>
  <si>
    <t>Các khoản huy động đóng góp khác</t>
  </si>
  <si>
    <t>Thu nợ gốc cho vay</t>
  </si>
  <si>
    <t>Thu lãi cho vay</t>
  </si>
  <si>
    <t>Thu từ quỹ dự trữ tài chính</t>
  </si>
  <si>
    <t>VII</t>
  </si>
  <si>
    <t>Tạm thu ngân sách</t>
  </si>
  <si>
    <t>VIII</t>
  </si>
  <si>
    <t>Các khoản thu không có trong công thức</t>
  </si>
  <si>
    <t>Trong đó: Các khoản thu có cấp ngân sách là 0</t>
  </si>
  <si>
    <t>VAY CỦA NGÂN SÁCH NHÀ NƯỚC</t>
  </si>
  <si>
    <t>Tạm vay của NSNN</t>
  </si>
  <si>
    <t>Tạm vay khác</t>
  </si>
  <si>
    <t>THU CHUYỂN GIAO NGÂN SÁCH</t>
  </si>
  <si>
    <t>Thu bổ sung từ ngân sách cấp trên</t>
  </si>
  <si>
    <t>Bổ sung cân đối</t>
  </si>
  <si>
    <t>Bổ sung có mục tiêu</t>
  </si>
  <si>
    <t>Bổ sung có mục tiêu bằng nguồn vốn trong nước</t>
  </si>
  <si>
    <t>Bổ sung có mục tiêu bằng nguồn vốn ngoài nước</t>
  </si>
  <si>
    <t>Thu từ ngân sách cấp dưới nộp lên</t>
  </si>
  <si>
    <t>D</t>
  </si>
  <si>
    <t>Thu chuyển nguồn</t>
  </si>
  <si>
    <t>E</t>
  </si>
  <si>
    <t>THU KẾT DƯ NGÂN SÁCH</t>
  </si>
  <si>
    <t>Thu kết dư ngân sách</t>
  </si>
  <si>
    <t>Biểu số 01</t>
  </si>
  <si>
    <t>Thu từ khu vực kinh tế ngoài quốc doanh</t>
  </si>
  <si>
    <t>A1</t>
  </si>
  <si>
    <t>Thu phí lệ phí trung ương</t>
  </si>
  <si>
    <t>Thu phí lệ phí xã</t>
  </si>
  <si>
    <t>Thu tiền cho thuê bán tài sản khác</t>
  </si>
  <si>
    <t>Các khoản huy động đóng góp</t>
  </si>
  <si>
    <t>A2</t>
  </si>
  <si>
    <t>A3</t>
  </si>
  <si>
    <t>A4</t>
  </si>
  <si>
    <t>A5</t>
  </si>
  <si>
    <t>A6</t>
  </si>
  <si>
    <t>A7</t>
  </si>
  <si>
    <t>A8</t>
  </si>
  <si>
    <t>A9</t>
  </si>
  <si>
    <t>A10</t>
  </si>
  <si>
    <t>A11</t>
  </si>
  <si>
    <t>A12</t>
  </si>
  <si>
    <t>A13</t>
  </si>
  <si>
    <t>A14</t>
  </si>
  <si>
    <t>A15</t>
  </si>
  <si>
    <t>A16</t>
  </si>
  <si>
    <t>A17</t>
  </si>
  <si>
    <t>A18</t>
  </si>
  <si>
    <t>A19</t>
  </si>
  <si>
    <t>A20</t>
  </si>
  <si>
    <t>A21</t>
  </si>
  <si>
    <t>A22</t>
  </si>
  <si>
    <t>A32</t>
  </si>
  <si>
    <t>A33</t>
  </si>
  <si>
    <t>A34</t>
  </si>
  <si>
    <t>A35</t>
  </si>
  <si>
    <t>A36</t>
  </si>
  <si>
    <t>DT HĐND giao</t>
  </si>
  <si>
    <t>Thu cân đối NSĐP được hưởng theo phân cấp</t>
  </si>
  <si>
    <t>12</t>
  </si>
  <si>
    <t>13</t>
  </si>
  <si>
    <t>14</t>
  </si>
  <si>
    <t>15</t>
  </si>
  <si>
    <t>16</t>
  </si>
  <si>
    <t>Phí, lệ phí</t>
  </si>
  <si>
    <t>Trong đó: thu từ Cty xổ số Vietlott</t>
  </si>
  <si>
    <t xml:space="preserve">   Trong đó thu tiền QSD rừng</t>
  </si>
  <si>
    <t>17</t>
  </si>
  <si>
    <t>Thu cân đối NSĐP được hưởng theo phân cấp trừ tiền đất, XSKT</t>
  </si>
  <si>
    <t>TỔNG SỐ</t>
  </si>
  <si>
    <t>TỔNG SỐ (Đã loại trừ hoàn thế GTGT)</t>
  </si>
  <si>
    <t>Thu NSNN (Đã loại trừ hoàn thuế GTGT)</t>
  </si>
  <si>
    <t>Thu nội địa không kể dầu thô</t>
  </si>
  <si>
    <t>Thu từ khu vực doanh nghiệp do Nhà nước giữ vai trò chủ đạo</t>
  </si>
  <si>
    <t xml:space="preserve">Thu từ khu vực doanh nghiệp do Nhà nước giữ vai trò chủ đạo Trung ương quản lý </t>
  </si>
  <si>
    <t>1.1.1</t>
  </si>
  <si>
    <t>1.1.2</t>
  </si>
  <si>
    <t>Thuế tiêu thụ đặc biệt  hàng sản xuất - kinh doanh trong nước</t>
  </si>
  <si>
    <t>Tr.đó: Thuế tiêu thụ đặc biệt hàng nhập khẩu bán ra trong nước</t>
  </si>
  <si>
    <t>1.1.3</t>
  </si>
  <si>
    <t xml:space="preserve">Thuế thu nhập doanh nghiệp </t>
  </si>
  <si>
    <t>1.1.4</t>
  </si>
  <si>
    <t>           - Tài nguyên nước thủy điện</t>
  </si>
  <si>
    <t>1.1.5</t>
  </si>
  <si>
    <t>Thu từ khu vực doanh nghiệp do Nhà nước giữ vai trò chủ đạo địa phương quản lý</t>
  </si>
  <si>
    <t>1.2.1</t>
  </si>
  <si>
    <t>1.2.2</t>
  </si>
  <si>
    <t>1.2.3</t>
  </si>
  <si>
    <t>1.2.4</t>
  </si>
  <si>
    <t>            - Tài nguyên nước thủy điện</t>
  </si>
  <si>
    <t>1.2.5</t>
  </si>
  <si>
    <t>Thu từ khu vực doanh nghiệp có vốn đầu tư nước ngoài</t>
  </si>
  <si>
    <t>Thuế bảo vệ môi trường do cơ quan thuế thực hiện</t>
  </si>
  <si>
    <t>Trong đó: - Từ hàng nhập khẩu bán ra trong nước</t>
  </si>
  <si>
    <t>                - Từ hàng hóa sản xuất trong nước</t>
  </si>
  <si>
    <t>Trong đó: - Phí thuộc lĩnh vực đường bộ</t>
  </si>
  <si>
    <t>                - Phí thuộc lĩnh vực đường biển</t>
  </si>
  <si>
    <t>                - Phí BVMT đối với khai thác khoáng sản</t>
  </si>
  <si>
    <t>7.1</t>
  </si>
  <si>
    <t>7.2</t>
  </si>
  <si>
    <t>7.3</t>
  </si>
  <si>
    <t>7.4</t>
  </si>
  <si>
    <t>8.4</t>
  </si>
  <si>
    <t>8.5</t>
  </si>
  <si>
    <t>Thu tiền cho thuê và bán nhà ở thuộc sở hữu nhà nước</t>
  </si>
  <si>
    <t>Thu từ hoạt động xổ số kiến thiết</t>
  </si>
  <si>
    <t xml:space="preserve">Thu từ thu nhập sau thuế </t>
  </si>
  <si>
    <t>Tr.đó: - Thu từ giấy phép do cơ quan Trung ương cấp</t>
  </si>
  <si>
    <t>           - Thu từ giấy phép do Ủy ban nhân dân cấp tỉnh cấp</t>
  </si>
  <si>
    <t>Thu tiền cấp quyền khai thác vùng biển</t>
  </si>
  <si>
    <t>Thu tiền cấp quyền khai thác tài nguyên khác còn lại</t>
  </si>
  <si>
    <t>Thu tiền phạt</t>
  </si>
  <si>
    <t>Trong đó: - Phạt vi phạm hành chính trong lĩnh vực an toàn giao thông</t>
  </si>
  <si>
    <t>                - Phạt vi phạm hành chính do ngành thuế thực hiện</t>
  </si>
  <si>
    <t xml:space="preserve">Thu tịch thu </t>
  </si>
  <si>
    <t>Lãi thu từ các khoản tham gia góp vốn của nhà nước</t>
  </si>
  <si>
    <t>Thu khác còn lại</t>
  </si>
  <si>
    <t xml:space="preserve">Thu từ quỹ đất công ích và thu hoa lợi công sản khác </t>
  </si>
  <si>
    <t>Tr.đó: Tiền đền bù thiệt hại khi NN thu hồi đất công</t>
  </si>
  <si>
    <t>Tr.đó: - Thu từ doanh nghiệp do Trung ương quản lý</t>
  </si>
  <si>
    <t>          - Thu từ doanh nghiệp do địa phương quản lý</t>
  </si>
  <si>
    <t>13.1</t>
  </si>
  <si>
    <t>Thu hồi vốn của Nhà nước tại các tổ chức kinh tế</t>
  </si>
  <si>
    <t>13.2</t>
  </si>
  <si>
    <t>Thu cổ tức</t>
  </si>
  <si>
    <t>13.3</t>
  </si>
  <si>
    <t>Lợi nhuận được chia từ phần vốn nhà nước đầu tư tại doanh nghiệp</t>
  </si>
  <si>
    <t>13.4</t>
  </si>
  <si>
    <t>Lợi nhuận sau thuế còn lại sau khi trích lập các quỹ</t>
  </si>
  <si>
    <t>          - Lợi nhuận còn lại của các DN do địa phương quản lý</t>
  </si>
  <si>
    <t>13.5</t>
  </si>
  <si>
    <t>Phụ thu về dầu</t>
  </si>
  <si>
    <t>Thu chênh lệch giá dầu</t>
  </si>
  <si>
    <t>Khác</t>
  </si>
  <si>
    <t>Lãi được chia của Chính phủ Việt Nam</t>
  </si>
  <si>
    <t>Phụ thu về condensate</t>
  </si>
  <si>
    <t>Thu chênh lệch giá condensate</t>
  </si>
  <si>
    <t>Tổng thu từ hoạt động XNK</t>
  </si>
  <si>
    <t xml:space="preserve">Tr.đó: - Thuế chống bán phá giá </t>
  </si>
  <si>
    <t xml:space="preserve">          - Thuế chống trợ cấp </t>
  </si>
  <si>
    <t>          - Thuế chống phân biệt đối xử</t>
  </si>
  <si>
    <t>          - Thuế tự vệ</t>
  </si>
  <si>
    <t>Thuế bảo vệ môi trường hàng nhập khẩu</t>
  </si>
  <si>
    <t>Thu Viện trợ</t>
  </si>
  <si>
    <t xml:space="preserve">Thu hồi các khoản cho vay của Nhà nước và thu từ quỹ dự trữ tài chính </t>
  </si>
  <si>
    <t>Thu từ các khoản cho vay của nhà nước</t>
  </si>
  <si>
    <t xml:space="preserve">Các khoản thu không có trong công thức </t>
  </si>
  <si>
    <t xml:space="preserve">Trong đó: Các khoản thu có cấp ngân sách là 0 </t>
  </si>
  <si>
    <t>Vay trong nước</t>
  </si>
  <si>
    <t>Tr.đó: Địa phương vay từ nguồn cho vay lại của Chính phủ</t>
  </si>
  <si>
    <t xml:space="preserve">Vay ngoài nước </t>
  </si>
  <si>
    <t>Tạm ứng từ Ngân hàng Nhà nước theo Lệnh của Chính phủ</t>
  </si>
  <si>
    <t>Thu hỗ trợ từ địa phương khác</t>
  </si>
  <si>
    <t>Các khoản thu chưa có trong công thức</t>
  </si>
  <si>
    <t xml:space="preserve">THU CHUYỂN NGUỒN </t>
  </si>
  <si>
    <t>A23</t>
  </si>
  <si>
    <t>Tr.đó: Từ hoạt động thăm dò và khai thác dầu khí (gồm cả thuế giá trị gia tăng thu đối với dầu khí khai thác theo hiệp định hợp đồng thăm dò khai thác dầu khí bán ra trong nước)</t>
  </si>
  <si>
    <t>Tr.đó: Từ hoạt động thăm dò và khai thác dầu khí (không kể thuế TNDN thu theo hiệp định hợp đồng)</t>
  </si>
  <si>
    <t>Tr.đó:  - Tài nguyên dầu khí (không bao gồm thuế tài nguyên khai thác dầu khí theo hiệp định hợp đồng)</t>
  </si>
  <si>
    <t>Thu từ khí thiên nhiên khí than theo hiệp định hợp đồng</t>
  </si>
  <si>
    <t>Tr.đó: Từ hoạt động thăm dò và khai thác dầu khí (không kể thuế TNDN thu theo hiệp định hợp đồng).</t>
  </si>
  <si>
    <t>Tr.đó: - Tài nguyên dầu khí (không bao gồm thuế tài nguyên khai thác dầu khí theo hiệp định hợp đồng)</t>
  </si>
  <si>
    <t>Thu từ khí thiên nhiên và khí than theo hiệp định hợp đồng</t>
  </si>
  <si>
    <t>Các loại phí lệ phí</t>
  </si>
  <si>
    <t>Thu phí lệ phí tỉnh</t>
  </si>
  <si>
    <t>Thu phí lệ phí huyện</t>
  </si>
  <si>
    <t xml:space="preserve">Các khoản thu về nhà đất </t>
  </si>
  <si>
    <t xml:space="preserve">Thu tiền cho thuê đất thuê mặt nước </t>
  </si>
  <si>
    <t xml:space="preserve">Tr.đó: Thu từ hoạt động thăm dò và khai thác dầu khí </t>
  </si>
  <si>
    <t>Tr.đó: Tiền chuyển mục đích sử dụng đất đối với đất do cơ quan đơn vị tổ chức thuộc Nhà nước quản lý</t>
  </si>
  <si>
    <t>Thu tiền cấp quyền khai thác khoáng sản vùng trời vùng biển</t>
  </si>
  <si>
    <t>Thu hồi vốn lợi nhuận lợi nhuận sau thuế chênh lệch thu chi của NHNN</t>
  </si>
  <si>
    <t>Tr.đó: - Lợi nhuận còn lại của các DN do các Bộ ngành Trung ương quản lý</t>
  </si>
  <si>
    <t>Chênh lệch thu chi của Ngân hàng Nhà nước</t>
  </si>
  <si>
    <t>Thu về dầu thô theo hiệp định hợp đồng</t>
  </si>
  <si>
    <t>Thu về Condensate theo hiệp định hợp đồng</t>
  </si>
  <si>
    <t>A25</t>
  </si>
  <si>
    <t>Thu cổ tức và lợi nhuận sau thuế</t>
  </si>
  <si>
    <t>Ngân sách tỉnh hưởng</t>
  </si>
  <si>
    <t>Ngân sách huyện hưởng</t>
  </si>
  <si>
    <t>Tổng thu NSNN (sau khi loại trừ số hoàn thuế GTGT)</t>
  </si>
  <si>
    <t>Thu nội địa trừ tiền sử dụng đất, XSKT</t>
  </si>
  <si>
    <t>18</t>
  </si>
  <si>
    <t>Thu từ DN nhà nước trung ương quản lý</t>
  </si>
  <si>
    <t>Thu từ DN nhà nước địa phương quản lý</t>
  </si>
  <si>
    <t>% so sánh thực hiện với</t>
  </si>
  <si>
    <t xml:space="preserve">                (1)Thu từ thuế VAT thủy điện</t>
  </si>
  <si>
    <t xml:space="preserve">                (2) Thu tài nguyên nước thủy điện</t>
  </si>
  <si>
    <t>Trong đó: Thu từ các nhà máy thủy điện, gồm:</t>
  </si>
  <si>
    <t>A40</t>
  </si>
  <si>
    <t>A41</t>
  </si>
  <si>
    <t>A42</t>
  </si>
  <si>
    <t>A43</t>
  </si>
  <si>
    <t>A44</t>
  </si>
  <si>
    <t>A45</t>
  </si>
  <si>
    <t>A46</t>
  </si>
  <si>
    <t>A47</t>
  </si>
  <si>
    <t>A48</t>
  </si>
  <si>
    <t>Thuế bảo vệ môi trường thu từ hàng hóa nhập khẩu</t>
  </si>
  <si>
    <t>A49</t>
  </si>
  <si>
    <t>Từ các khoản thu phân chia</t>
  </si>
  <si>
    <t>Các khoản thu NSĐP được hưởng 100%</t>
  </si>
  <si>
    <t>Thuế BVMT thu từ hàng hóa sản xuất, kinh doanh trong nước</t>
  </si>
  <si>
    <t>Thuế BVMT thu từ hàng hóa nhập khẩu</t>
  </si>
  <si>
    <t>A50</t>
  </si>
  <si>
    <t>A51</t>
  </si>
  <si>
    <t>Thuế TTĐB</t>
  </si>
  <si>
    <t>A52</t>
  </si>
  <si>
    <t>TỔNG THU NSNN TRÊN ĐỊA BÀN (I+II.1+III)</t>
  </si>
  <si>
    <t>A30</t>
  </si>
  <si>
    <t>Ngân sách tỉnh hưởng trừ tiền đất, XSKT</t>
  </si>
  <si>
    <t>Ngân sách huyện hưởng trừ tiền đất</t>
  </si>
  <si>
    <t>Cùng kỳ năm 2019</t>
  </si>
  <si>
    <t>Dự toán HĐND giao năm 2020</t>
  </si>
  <si>
    <t>19</t>
  </si>
  <si>
    <t>Tăng thu từ các dự án khai thác quỹ đất so với dự toán Trung ương giao (phân bổ chi đầu tư các dự án, nhiệm vụ theo tiến độ nguồn thu thực tế)</t>
  </si>
  <si>
    <t>Biểu số 02</t>
  </si>
  <si>
    <t>(Kèm theo Văn bản số:               /STC-QLNS ngày      tháng 02 năm 2020 của Sở Tài chính)</t>
  </si>
  <si>
    <t>Thực hiện cùng kỳ năm trước</t>
  </si>
  <si>
    <t>DT HĐND giao năm 2020</t>
  </si>
  <si>
    <t>Bao gồm</t>
  </si>
  <si>
    <t>Cân đối NSĐP</t>
  </si>
  <si>
    <t>Trung ương bổ sung mục tiêu</t>
  </si>
  <si>
    <t>Cùng kỳ năm trước</t>
  </si>
  <si>
    <t>Dự toán</t>
  </si>
  <si>
    <t>4=3/1</t>
  </si>
  <si>
    <t>5=3/2</t>
  </si>
  <si>
    <t xml:space="preserve">Tổng chi ngân sách ĐP quản lý </t>
  </si>
  <si>
    <t>Chi đầu tư phát triển</t>
  </si>
  <si>
    <t>Chi đầu tư từ các nguồn vốn thuộc NSĐP</t>
  </si>
  <si>
    <t>Nguồn cân đối ngân sách địa phương</t>
  </si>
  <si>
    <t xml:space="preserve"> Vốn cân đối ngân sách đị phương theo tiêu chí, định mức</t>
  </si>
  <si>
    <t xml:space="preserve"> Chi đầu tư từ nguồn thu tiền sử dụng đất</t>
  </si>
  <si>
    <t xml:space="preserve"> Chi đầu tư từ nguồn thu xổ số kiến thiết</t>
  </si>
  <si>
    <t>Chi đầu tư từ các nguồn thu để lại</t>
  </si>
  <si>
    <t>Đầu tư từ nguồn thu sử dụng đất từ các dự án khai thác quỹ đất do cấp tỉnh quản lý</t>
  </si>
  <si>
    <t>Phí sử dụng các công trình kết cấu hạ tầng trong khu kinh tế của khẩu quốc tế Bờ Y</t>
  </si>
  <si>
    <t>Chi đầu tư từ các nguồn vốn thuộc NSTW</t>
  </si>
  <si>
    <t>Chi đầu tư thực hiện các chương trình mục tiêu, nhiệm vụ</t>
  </si>
  <si>
    <t>Chương trình mục tiêu quốc gia</t>
  </si>
  <si>
    <t>Chương tình mục tiếu quốc gia xây dựng nông thôn mới</t>
  </si>
  <si>
    <t>Chương trình mục tiêu quốc gia giảm nghèo bền vững</t>
  </si>
  <si>
    <t>Trái phiếu chính phủ</t>
  </si>
  <si>
    <t>Vốn nước ngoài</t>
  </si>
  <si>
    <t>Chi thường xuyên</t>
  </si>
  <si>
    <t>Chi thường xuyên cân đối ngân sách</t>
  </si>
  <si>
    <t>Chi quốc phòng, an ninh và trật tự an toàn xã hội</t>
  </si>
  <si>
    <t>Chi giáo dục - đào tạo và dạy nghề</t>
  </si>
  <si>
    <t>Chi khoa học và công nghệ</t>
  </si>
  <si>
    <t>Chi y tế, dân số và gia đình</t>
  </si>
  <si>
    <t>Chi văn hóa thông tin</t>
  </si>
  <si>
    <t>Chi phát thanh truyền hình</t>
  </si>
  <si>
    <t>Chi thể dục thể thao</t>
  </si>
  <si>
    <t>Chi bảo vệ môi trường</t>
  </si>
  <si>
    <t>1.9</t>
  </si>
  <si>
    <t>Chi các hoạt động kinh tế</t>
  </si>
  <si>
    <t>1.10</t>
  </si>
  <si>
    <t>Chi quản lý nhà nước, đảng, đoàn thể</t>
  </si>
  <si>
    <t>1.11</t>
  </si>
  <si>
    <t>Chi đảm bảo xã hội</t>
  </si>
  <si>
    <t>1.12</t>
  </si>
  <si>
    <t>Chi thường xuyên khác</t>
  </si>
  <si>
    <t xml:space="preserve">Chi từ nguồn bổ sung có mục tiêu từ NSTW cho NSĐP </t>
  </si>
  <si>
    <t>Chương trình mục tiêu quốc gia (Vốn SN)</t>
  </si>
  <si>
    <t>Chương tình MTQG xây dựng nông thôn mới</t>
  </si>
  <si>
    <t>Chương trình MTQG giảm nghèo bền vững</t>
  </si>
  <si>
    <t>Chi cho các nhiệm vụ, chính sách kinh phí thường xuyên</t>
  </si>
  <si>
    <t>Chi bổ sung quỹ dự trữ tài chính</t>
  </si>
  <si>
    <t>Dự phòng ngân sách</t>
  </si>
  <si>
    <t>Nguồn thực hiện cải cách tiền lương</t>
  </si>
  <si>
    <t>Nguồn tăng thu NS, nguồn khác</t>
  </si>
  <si>
    <t>Chi trả nợ lãi</t>
  </si>
  <si>
    <t>Bội chi ngân sách địa phương</t>
  </si>
  <si>
    <t>IX</t>
  </si>
  <si>
    <t>Chi cho vay từ nguồn vốn trong nước</t>
  </si>
  <si>
    <t>`</t>
  </si>
  <si>
    <t xml:space="preserve">  BÁO CÁO THỰC HIỆN CHI NGÂN SÁCH ĐỊA PHƯƠNG 02 THÁNG NĂM 2020</t>
  </si>
  <si>
    <t xml:space="preserve">Thực hiện 02 tháng </t>
  </si>
  <si>
    <t>% SS thực hiện chi 02 tháng</t>
  </si>
  <si>
    <t>Phòng TCĐT tham gia</t>
  </si>
  <si>
    <t>2a</t>
  </si>
  <si>
    <t>2b</t>
  </si>
  <si>
    <t>H</t>
  </si>
  <si>
    <t>T x 20</t>
  </si>
  <si>
    <t>T x 12</t>
  </si>
  <si>
    <t>T x 10</t>
  </si>
  <si>
    <t>(Kèm theo Văn bản số:        /STC-QLNS ngày      tháng      năm 2020 của Sở Tài chính)</t>
  </si>
  <si>
    <t>Nội dung</t>
  </si>
  <si>
    <t>Nhiệm vụ chi năm 2020</t>
  </si>
  <si>
    <t>Trong đó</t>
  </si>
  <si>
    <t>Khối tỉnh</t>
  </si>
  <si>
    <t>Khối huyện, xã</t>
  </si>
  <si>
    <t>Nhiệm vụ chi</t>
  </si>
  <si>
    <t>3a</t>
  </si>
  <si>
    <t>3b</t>
  </si>
  <si>
    <t>4a</t>
  </si>
  <si>
    <t>4b</t>
  </si>
  <si>
    <t>Tạm ứng năm trước chuyển sang</t>
  </si>
  <si>
    <t xml:space="preserve"> Vốn cân đối ngân sách địa phương theo tiêu chí, định mức</t>
  </si>
  <si>
    <t>Chuyển nguồn năm 2019 sang năm 2020</t>
  </si>
  <si>
    <t>2=3+4</t>
  </si>
  <si>
    <t>Chi  đầu tư PT (không tính tạm ứng năm trước chuyển sang)</t>
  </si>
  <si>
    <t>*Chi ĐTPT (không tính tạm ứng năm trước và vốn kéo dài)</t>
  </si>
  <si>
    <t>4=3/2</t>
  </si>
  <si>
    <t>5=3/1</t>
  </si>
  <si>
    <t xml:space="preserve">   BÁO CÁO THỰC HIỆN THU NGÂN SÁCH NHÀ NƯỚC 06 THÁNG NĂM 2020</t>
  </si>
  <si>
    <t xml:space="preserve">Thực hiện 06 tháng năm 2020 </t>
  </si>
  <si>
    <t>(Kèm theo Văn bản số:         /STC-QLNS ngày    tháng 7 năm 2020 của Sở Tài chính)</t>
  </si>
  <si>
    <t xml:space="preserve">    TỔNG HỢP TÌNH HÌNH THU NSNN 6 THÁNG NĂM 2020</t>
  </si>
  <si>
    <t>(Kèm theo Văn bản số:          /STC-QLNS ngày      tháng 7 năm 2020 của Sở Tài chính)</t>
  </si>
  <si>
    <t>Đvt: Triệu đồng</t>
  </si>
  <si>
    <t>Dự toán thu 2020 HĐND tỉnh giao</t>
  </si>
  <si>
    <t>Thực hiện thu 6 tháng năm 2020</t>
  </si>
  <si>
    <t>Tăng (hụt thu) theo tiến độ 6 tháng năm 2020</t>
  </si>
  <si>
    <t>SS % với dự toán HĐND tỉnh giao</t>
  </si>
  <si>
    <t>50% cân đối chi</t>
  </si>
  <si>
    <t>50% thực hiện cải cách tiền lương</t>
  </si>
  <si>
    <t>Thu NSĐP trên địa bàn</t>
  </si>
  <si>
    <t>Thu NSĐP được hưởng</t>
  </si>
  <si>
    <t xml:space="preserve"> TR. Đó:  Tiền SD đất (1)</t>
  </si>
  <si>
    <t>Thu NSĐP được hưởng trừ (1)</t>
  </si>
  <si>
    <t>Thu NSĐP được hưởng trừ tiền SĐ đất</t>
  </si>
  <si>
    <t>Ngân sách cấp tỉnh</t>
  </si>
  <si>
    <t>Thu NS tỉnh được hưởng</t>
  </si>
  <si>
    <t>Thu NSNN</t>
  </si>
  <si>
    <t>Thu NS huyện được hưởng</t>
  </si>
  <si>
    <t xml:space="preserve">      TR. Đó tiền SD đất</t>
  </si>
  <si>
    <t>Thu NS huyện được hưởng trừ tiền đất</t>
  </si>
  <si>
    <t>Chi tiết các huyện, thành phố</t>
  </si>
  <si>
    <t>Huyện Ia Hdrai</t>
  </si>
  <si>
    <t>Biểu số 03</t>
  </si>
  <si>
    <t xml:space="preserve">  BÁO CÁO THỰC HIỆN CHI NGÂN SÁCH ĐỊA PHƯƠNG 06 THÁNG ĐẦU NĂM 2020</t>
  </si>
  <si>
    <t xml:space="preserve">Thực hiện 6 tháng </t>
  </si>
  <si>
    <t>X</t>
  </si>
  <si>
    <t>Chi trả nợ gốc</t>
  </si>
  <si>
    <t xml:space="preserve">% SS TH chi 
06 tháng </t>
  </si>
  <si>
    <t>* Chi ĐTPT (không tính tạm ứng năm trước chuyển sang và vốn kéo dài)</t>
  </si>
  <si>
    <t>6=5/1</t>
  </si>
  <si>
    <t>7=5/2</t>
  </si>
</sst>
</file>

<file path=xl/styles.xml><?xml version="1.0" encoding="utf-8"?>
<styleSheet xmlns="http://schemas.openxmlformats.org/spreadsheetml/2006/main" xmlns:mc="http://schemas.openxmlformats.org/markup-compatibility/2006" xmlns:x14ac="http://schemas.microsoft.com/office/spreadsheetml/2009/9/ac" mc:Ignorable="x14ac">
  <numFmts count="139">
    <numFmt numFmtId="41" formatCode="_-* #,##0\ _₫_-;\-* #,##0\ _₫_-;_-* &quot;-&quot;\ _₫_-;_-@_-"/>
    <numFmt numFmtId="43" formatCode="_-* #,##0.00\ _₫_-;\-* #,##0.00\ _₫_-;_-* &quot;-&quot;??\ _₫_-;_-@_-"/>
    <numFmt numFmtId="164" formatCode="&quot;$&quot;#,##0_);[Red]\(&quot;$&quot;#,##0\)"/>
    <numFmt numFmtId="165" formatCode="_(&quot;$&quot;* #,##0_);_(&quot;$&quot;* \(#,##0\);_(&quot;$&quot;* &quot;-&quot;_);_(@_)"/>
    <numFmt numFmtId="166" formatCode="_(&quot;$&quot;* #,##0.00_);_(&quot;$&quot;* \(#,##0.00\);_(&quot;$&quot;* &quot;-&quot;??_);_(@_)"/>
    <numFmt numFmtId="167" formatCode="_(* #,##0.00_);_(* \(#,##0.00\);_(* &quot;-&quot;??_);_(@_)"/>
    <numFmt numFmtId="168" formatCode="_-* #,##0_-;\-* #,##0_-;_-* &quot;-&quot;_-;_-@_-"/>
    <numFmt numFmtId="169" formatCode="_-* #,##0.00_-;\-* #,##0.00_-;_-* &quot;-&quot;??_-;_-@_-"/>
    <numFmt numFmtId="170" formatCode="&quot;£&quot;#,##0;\-&quot;£&quot;#,##0"/>
    <numFmt numFmtId="171" formatCode="&quot;£&quot;#,##0;[Red]\-&quot;£&quot;#,##0"/>
    <numFmt numFmtId="172" formatCode="_-&quot;£&quot;* #,##0_-;\-&quot;£&quot;* #,##0_-;_-&quot;£&quot;* &quot;-&quot;_-;_-@_-"/>
    <numFmt numFmtId="173" formatCode="_-&quot;£&quot;* #,##0.00_-;\-&quot;£&quot;* #,##0.00_-;_-&quot;£&quot;* &quot;-&quot;??_-;_-@_-"/>
    <numFmt numFmtId="174" formatCode="_(* #,##0_);_(* \(#,##0\);_(* &quot;-&quot;??_);_(@_)"/>
    <numFmt numFmtId="175" formatCode="_(* #,##0.00_);_(* \(#,##0.00\);_(* \-??_);_(@_)"/>
    <numFmt numFmtId="176" formatCode="_(* #,##0_);_(* \(#,##0\);_(* \-??_);_(@_)"/>
    <numFmt numFmtId="177" formatCode="_(* #,##0.00000_);_(* \(#,##0.00000\);_(* &quot;-&quot;??_);_(@_)"/>
    <numFmt numFmtId="178" formatCode="_-&quot;$&quot;* #,##0_-;\-&quot;$&quot;* #,##0_-;_-&quot;$&quot;* &quot;-&quot;_-;_-@_-"/>
    <numFmt numFmtId="179" formatCode="_(&quot;£&quot;\ * #,##0_);_(&quot;£&quot;\ * \(#,##0\);_(&quot;£&quot;\ * &quot;-&quot;_);_(@_)"/>
    <numFmt numFmtId="180" formatCode="&quot;€&quot;###,0&quot;.&quot;00_);\(&quot;€&quot;###,0&quot;.&quot;00\)"/>
    <numFmt numFmtId="181" formatCode="&quot;\&quot;#,##0;[Red]&quot;\&quot;&quot;\&quot;\-#,##0"/>
    <numFmt numFmtId="182" formatCode="#.##00"/>
    <numFmt numFmtId="183" formatCode="_-* #,##0\ _F_-;\-* #,##0\ _F_-;_-* &quot;-&quot;\ _F_-;_-@_-"/>
    <numFmt numFmtId="184" formatCode="_-* #,##0\ &quot;F&quot;_-;\-* #,##0\ &quot;F&quot;_-;_-* &quot;-&quot;\ &quot;F&quot;_-;_-@_-"/>
    <numFmt numFmtId="185" formatCode="_-* #,##0&quot;$&quot;_-;_-* #,##0&quot;$&quot;\-;_-* &quot;-&quot;&quot;$&quot;_-;_-@_-"/>
    <numFmt numFmtId="186" formatCode="_-* #,##0\ &quot;$&quot;_-;\-* #,##0\ &quot;$&quot;_-;_-* &quot;-&quot;\ &quot;$&quot;_-;_-@_-"/>
    <numFmt numFmtId="187" formatCode="_-* #,##0_-;\-* #,##0_-;_-* &quot;-&quot;??_-;_-@_-"/>
    <numFmt numFmtId="188" formatCode="_-&quot;$&quot;* #,##0.00_-;\-&quot;$&quot;* #,##0.00_-;_-&quot;$&quot;* &quot;-&quot;??_-;_-@_-"/>
    <numFmt numFmtId="189" formatCode="_-&quot;ñ&quot;* #,##0_-;\-&quot;ñ&quot;* #,##0_-;_-&quot;ñ&quot;* &quot;-&quot;_-;_-@_-"/>
    <numFmt numFmtId="190" formatCode="0.0000"/>
    <numFmt numFmtId="191" formatCode="_-&quot;€&quot;* #,##0_-;\-&quot;€&quot;* #,##0_-;_-&quot;€&quot;* &quot;-&quot;_-;_-@_-"/>
    <numFmt numFmtId="192" formatCode="_-* ###,0&quot;.&quot;00_-;\-* ###,0&quot;.&quot;00_-;_-* &quot;-&quot;??_-;_-@_-"/>
    <numFmt numFmtId="193" formatCode="_-* #,##0.00\ _F_-;\-* #,##0.00\ _F_-;_-* &quot;-&quot;??\ _F_-;_-@_-"/>
    <numFmt numFmtId="194" formatCode="_ * #,##0.00_ ;_ * \-#,##0.00_ ;_ * &quot;-&quot;??_ ;_ @_ "/>
    <numFmt numFmtId="195" formatCode="_-* #,##0.00\ _V_N_D_-;\-* #,##0.00\ _V_N_D_-;_-* &quot;-&quot;??\ _V_N_D_-;_-@_-"/>
    <numFmt numFmtId="196" formatCode="_-* #,##0.00\ _V_N_Ñ_-;_-* #,##0.00\ _V_N_Ñ\-;_-* &quot;-&quot;??\ _V_N_Ñ_-;_-@_-"/>
    <numFmt numFmtId="197" formatCode="_-* #,##0.00\ _€_-;\-* #,##0.00\ _€_-;_-* &quot;-&quot;??\ _€_-;_-@_-"/>
    <numFmt numFmtId="198" formatCode="_-* #,##0.00_$_-;_-* #,##0.00_$\-;_-* &quot;-&quot;??_$_-;_-@_-"/>
    <numFmt numFmtId="199" formatCode="_(* ###,0&quot;.&quot;00_);_(* \(###,0&quot;.&quot;00\);_(* &quot;-&quot;??_);_(@_)"/>
    <numFmt numFmtId="200" formatCode="_-* #,##0.00\ _ñ_-;\-* #,##0.00\ _ñ_-;_-* &quot;-&quot;??\ _ñ_-;_-@_-"/>
    <numFmt numFmtId="201" formatCode="0.00000"/>
    <numFmt numFmtId="202" formatCode="#,##0.00\ &quot;F&quot;;\-#,##0.00\ &quot;F&quot;"/>
    <numFmt numFmtId="203" formatCode="&quot;$&quot;#,##0;[Red]\-&quot;$&quot;#,##0"/>
    <numFmt numFmtId="204" formatCode="_(&quot;$&quot;\ * #,##0_);_(&quot;$&quot;\ * \(#,##0\);_(&quot;$&quot;\ * &quot;-&quot;_);_(@_)"/>
    <numFmt numFmtId="205" formatCode="&quot;$&quot;#,##0.00;[Red]\-&quot;$&quot;#,##0.00"/>
    <numFmt numFmtId="206" formatCode="_-* #,##0\ &quot;ñ&quot;_-;\-* #,##0\ &quot;ñ&quot;_-;_-* &quot;-&quot;\ &quot;ñ&quot;_-;_-@_-"/>
    <numFmt numFmtId="207" formatCode="0.0000000"/>
    <numFmt numFmtId="208" formatCode="#,##0.0"/>
    <numFmt numFmtId="209" formatCode="_(&quot;€&quot;* #,##0_);_(&quot;€&quot;* \(#,##0\);_(&quot;€&quot;* &quot;-&quot;_);_(@_)"/>
    <numFmt numFmtId="210" formatCode="_ * #,##0_ ;_ * \-#,##0_ ;_ * &quot;-&quot;_ ;_ @_ "/>
    <numFmt numFmtId="211" formatCode="_-* #,##0\ _V_N_D_-;\-* #,##0\ _V_N_D_-;_-* &quot;-&quot;\ _V_N_D_-;_-@_-"/>
    <numFmt numFmtId="212" formatCode="_-* #,##0\ _V_N_Ñ_-;_-* #,##0\ _V_N_Ñ\-;_-* &quot;-&quot;\ _V_N_Ñ_-;_-@_-"/>
    <numFmt numFmtId="213" formatCode="_-* #,##0\ _€_-;\-* #,##0\ _€_-;_-* &quot;-&quot;\ _€_-;_-@_-"/>
    <numFmt numFmtId="214" formatCode="_-* #,##0_$_-;_-* #,##0_$\-;_-* &quot;-&quot;_$_-;_-@_-"/>
    <numFmt numFmtId="215" formatCode="_-* #,##0\ _$_-;\-* #,##0\ _$_-;_-* &quot;-&quot;\ _$_-;_-@_-"/>
    <numFmt numFmtId="216" formatCode="_-* #,##0\ _m_k_-;\-* #,##0\ _m_k_-;_-* &quot;-&quot;\ _m_k_-;_-@_-"/>
    <numFmt numFmtId="217" formatCode="_-* #,##0\ _ñ_-;\-* #,##0\ _ñ_-;_-* &quot;-&quot;\ _ñ_-;_-@_-"/>
    <numFmt numFmtId="218" formatCode="0.000000"/>
    <numFmt numFmtId="219" formatCode="#,##0.0_);[Red]\(#,##0.0\)"/>
    <numFmt numFmtId="220" formatCode="_ &quot;\&quot;* #,##0_ ;_ &quot;\&quot;* \-#,##0_ ;_ &quot;\&quot;* &quot;-&quot;_ ;_ @_ "/>
    <numFmt numFmtId="221" formatCode="&quot;\&quot;#,##0.00;[Red]&quot;\&quot;\-#,##0.00"/>
    <numFmt numFmtId="222" formatCode="&quot;\&quot;#,##0;[Red]&quot;\&quot;\-#,##0"/>
    <numFmt numFmtId="223" formatCode="&quot;SFr.&quot;\ #,##0.00;[Red]&quot;SFr.&quot;\ \-#,##0.00"/>
    <numFmt numFmtId="224" formatCode="&quot;SFr.&quot;\ #,##0.00;&quot;SFr.&quot;\ \-#,##0.00"/>
    <numFmt numFmtId="225" formatCode="_ &quot;SFr.&quot;\ * #,##0_ ;_ &quot;SFr.&quot;\ * \-#,##0_ ;_ &quot;SFr.&quot;\ * &quot;-&quot;_ ;_ @_ "/>
    <numFmt numFmtId="226" formatCode="#,##0.0_);\(#,##0.0\)"/>
    <numFmt numFmtId="227" formatCode="_(* #,##0.0000_);_(* \(#,##0.0000\);_(* &quot;-&quot;??_);_(@_)"/>
    <numFmt numFmtId="228" formatCode="0.0%;[Red]\(0.0%\)"/>
    <numFmt numFmtId="229" formatCode="_ * #,##0.00_)&quot;£&quot;_ ;_ * \(#,##0.00\)&quot;£&quot;_ ;_ * &quot;-&quot;??_)&quot;£&quot;_ ;_ @_ "/>
    <numFmt numFmtId="230" formatCode="0.0%;\(0.0%\)"/>
    <numFmt numFmtId="231" formatCode="_-* #,##0.00\ &quot;F&quot;_-;\-* #,##0.00\ &quot;F&quot;_-;_-* &quot;-&quot;??\ &quot;F&quot;_-;_-@_-"/>
    <numFmt numFmtId="232" formatCode="0.000_)"/>
    <numFmt numFmtId="233" formatCode="_(* #,##0_);_(* \(#,##0\);_(* \-_);_(@_)"/>
    <numFmt numFmtId="234" formatCode="#,##0.00;[Red]#,##0.00"/>
    <numFmt numFmtId="235" formatCode="#,##0;\(#,##0\)"/>
    <numFmt numFmtId="236" formatCode="_ &quot;R&quot;\ * #,##0_ ;_ &quot;R&quot;\ * \-#,##0_ ;_ &quot;R&quot;\ * &quot;-&quot;_ ;_ @_ "/>
    <numFmt numFmtId="237" formatCode="\$#,##0\ ;&quot;($&quot;#,##0\)"/>
    <numFmt numFmtId="238" formatCode="\$#,##0\ ;\(\$#,##0\)"/>
    <numFmt numFmtId="239" formatCode="#,##0.000_);\(#,##0.000\)"/>
    <numFmt numFmtId="240" formatCode="\t0.00%"/>
    <numFmt numFmtId="241" formatCode="0.000"/>
    <numFmt numFmtId="242" formatCode="?\,???.??__;[Red]&quot;- &quot;?\,???.??__"/>
    <numFmt numFmtId="243" formatCode="?,???.??__;[Red]\-\ ?,???.??__;"/>
    <numFmt numFmtId="244" formatCode="\U\S\$#,##0.00;\(\U\S\$#,##0.00\)"/>
    <numFmt numFmtId="245" formatCode="_(\§\g\ #,##0_);_(\§\g\ \(#,##0\);_(\§\g\ &quot;-&quot;??_);_(@_)"/>
    <numFmt numFmtId="246" formatCode="_(\§\g\ #,##0_);_(\§\g\ \(#,##0\);_(\§\g\ &quot;-&quot;_);_(@_)"/>
    <numFmt numFmtId="247" formatCode="\t#\ ??/??"/>
    <numFmt numFmtId="248" formatCode="\§\g#,##0_);\(\§\g#,##0\)"/>
    <numFmt numFmtId="249" formatCode="_-&quot;VND&quot;* #,##0_-;\-&quot;VND&quot;* #,##0_-;_-&quot;VND&quot;* &quot;-&quot;_-;_-@_-"/>
    <numFmt numFmtId="250" formatCode="_(&quot;Rp&quot;* #,##0.00_);_(&quot;Rp&quot;* \(#,##0.00\);_(&quot;Rp&quot;* &quot;-&quot;??_);_(@_)"/>
    <numFmt numFmtId="251" formatCode="#,##0.00\ &quot;FB&quot;;[Red]\-#,##0.00\ &quot;FB&quot;"/>
    <numFmt numFmtId="252" formatCode="#,##0\ &quot;$&quot;;\-#,##0\ &quot;$&quot;"/>
    <numFmt numFmtId="253" formatCode="&quot;$&quot;#,##0;\-&quot;$&quot;#,##0"/>
    <numFmt numFmtId="254" formatCode="_-* #,##0\ _F_B_-;\-* #,##0\ _F_B_-;_-* &quot;-&quot;\ _F_B_-;_-@_-"/>
    <numFmt numFmtId="255" formatCode="_(* #,##0.0_);_(* \(#,##0.0\);_(* &quot;-&quot;??_);_(@_)"/>
    <numFmt numFmtId="256" formatCode="_-[$€]* #,##0.00_-;\-[$€]* #,##0.00_-;_-[$€]* &quot;-&quot;??_-;_-@_-"/>
    <numFmt numFmtId="257" formatCode="&quot;öS&quot;\ #,##0;[Red]\-&quot;öS&quot;\ #,##0"/>
    <numFmt numFmtId="258" formatCode="&quot;Q&quot;#,##0_);\(&quot;Q&quot;#,##0\)"/>
    <numFmt numFmtId="259" formatCode="#,##0_);\-#,##0_)"/>
    <numFmt numFmtId="260" formatCode="_(* #,##0.000000_);_(* \(#,##0.000000\);_(* &quot;-&quot;??_);_(@_)"/>
    <numFmt numFmtId="261" formatCode="#,##0\ &quot;$&quot;_);\(#,##0\ &quot;$&quot;\)"/>
    <numFmt numFmtId="262" formatCode="#,###"/>
    <numFmt numFmtId="263" formatCode="#,##0\ &quot;£&quot;_);[Red]\(#,##0\ &quot;£&quot;\)"/>
    <numFmt numFmtId="264" formatCode="&quot;£&quot;###,0&quot;.&quot;00_);[Red]\(&quot;£&quot;###,0&quot;.&quot;00\)"/>
    <numFmt numFmtId="265" formatCode="&quot;\&quot;#,##0;[Red]\-&quot;\&quot;#,##0"/>
    <numFmt numFmtId="266" formatCode="&quot;\&quot;#,##0.00;\-&quot;\&quot;#,##0.00"/>
    <numFmt numFmtId="267" formatCode="0#,###,#&quot;.&quot;00"/>
    <numFmt numFmtId="268" formatCode="_ * #,##0_)\ &quot;$&quot;_ ;_ * \(#,##0\)\ &quot;$&quot;_ ;_ * &quot;-&quot;_)\ &quot;$&quot;_ ;_ @_ "/>
    <numFmt numFmtId="269" formatCode="&quot;VND&quot;#,##0_);[Red]\(&quot;VND&quot;#,##0\)"/>
    <numFmt numFmtId="270" formatCode="_ * #,##0_)&quot; $&quot;_ ;_ * \(#,##0&quot;) $&quot;_ ;_ * \-_)&quot; $&quot;_ ;_ @_ "/>
    <numFmt numFmtId="271" formatCode="#,##0.00_);\-#,##0.00_)"/>
    <numFmt numFmtId="272" formatCode="#"/>
    <numFmt numFmtId="273" formatCode="#,##0.0000"/>
    <numFmt numFmtId="274" formatCode="&quot;¡Ì&quot;#,##0;[Red]\-&quot;¡Ì&quot;#,##0"/>
    <numFmt numFmtId="275" formatCode="#,##0.00\ &quot;F&quot;;[Red]\-#,##0.00\ &quot;F&quot;"/>
    <numFmt numFmtId="276" formatCode="#,##0.00&quot; F&quot;;[Red]\-#,##0.00&quot; F&quot;"/>
    <numFmt numFmtId="277" formatCode="_-* #,##0.0\ _F_-;\-* #,##0.0\ _F_-;_-* &quot;-&quot;??\ _F_-;_-@_-"/>
    <numFmt numFmtId="278" formatCode="#,##0.00\ \ "/>
    <numFmt numFmtId="279" formatCode="0.00000000"/>
    <numFmt numFmtId="280" formatCode="_ * #,##0.0_ ;_ * \-#,##0.0_ ;_ * &quot;-&quot;??_ ;_ @_ "/>
    <numFmt numFmtId="281" formatCode="#,##0.00\ \ \ \ "/>
    <numFmt numFmtId="282" formatCode="_(* #.##0.00_);_(* \(#.##0.00\);_(* &quot;-&quot;??_);_(@_)"/>
    <numFmt numFmtId="283" formatCode="###\ ###\ ##0"/>
    <numFmt numFmtId="284" formatCode="&quot;\&quot;#,##0;&quot;\&quot;\-#,##0"/>
    <numFmt numFmtId="285" formatCode="_-* ###,0&quot;.&quot;00\ _F_B_-;\-* ###,0&quot;.&quot;00\ _F_B_-;_-* &quot;-&quot;??\ _F_B_-;_-@_-"/>
    <numFmt numFmtId="286" formatCode="\\#,##0;[Red]&quot;-\&quot;#,##0"/>
    <numFmt numFmtId="287" formatCode="_ * #.##._ ;_ * \-#.##._ ;_ * &quot;-&quot;??_ ;_ @_ⴆ"/>
    <numFmt numFmtId="288" formatCode="#,##0\ &quot;F&quot;;\-#,##0\ &quot;F&quot;"/>
    <numFmt numFmtId="289" formatCode="#,##0\ &quot;F&quot;;[Red]\-#,##0\ &quot;F&quot;"/>
    <numFmt numFmtId="290" formatCode="_-* #,##0\ _F_-;\-* #,##0\ _F_-;_-* &quot;-&quot;??\ _F_-;_-@_-"/>
    <numFmt numFmtId="291" formatCode="#.00\ ##0"/>
    <numFmt numFmtId="292" formatCode="#.\ ##0"/>
    <numFmt numFmtId="293" formatCode="_-* #,##0\ &quot;DM&quot;_-;\-* #,##0\ &quot;DM&quot;_-;_-* &quot;-&quot;\ &quot;DM&quot;_-;_-@_-"/>
    <numFmt numFmtId="294" formatCode="_-* #,##0.00\ &quot;DM&quot;_-;\-* #,##0.00\ &quot;DM&quot;_-;_-* &quot;-&quot;??\ &quot;DM&quot;_-;_-@_-"/>
    <numFmt numFmtId="295" formatCode="#,##0.000"/>
    <numFmt numFmtId="296" formatCode="0.0%"/>
    <numFmt numFmtId="297" formatCode="_(* #,##0.000_);_(* \(#,##0.000\);_(* &quot;-&quot;??_);_(@_)"/>
    <numFmt numFmtId="298" formatCode="_-* #,##0.000000\ _₫_-;\-* #,##0.000000\ _₫_-;_-* &quot;-&quot;???\ _₫_-;_-@_-"/>
    <numFmt numFmtId="299" formatCode="0.0"/>
    <numFmt numFmtId="300" formatCode="_(* #,##0.0_);_(* \(#,##0.0\);_(* \-??_);_(@_)"/>
  </numFmts>
  <fonts count="229">
    <font>
      <sz val="11"/>
      <color theme="1"/>
      <name val="Calibri"/>
      <family val="2"/>
      <scheme val="minor"/>
    </font>
    <font>
      <sz val="11"/>
      <color theme="1"/>
      <name val="Calibri"/>
      <family val="2"/>
      <scheme val="minor"/>
    </font>
    <font>
      <sz val="10"/>
      <name val="Arial"/>
      <family val="2"/>
    </font>
    <font>
      <sz val="12"/>
      <name val="VNI-Times"/>
    </font>
    <font>
      <sz val="12"/>
      <name val=".VnTime"/>
      <family val="2"/>
    </font>
    <font>
      <sz val="12"/>
      <name val="돋움체"/>
      <family val="3"/>
      <charset val="129"/>
    </font>
    <font>
      <sz val="12"/>
      <name val="VNtimes new roman"/>
      <family val="2"/>
    </font>
    <font>
      <sz val="12"/>
      <name val="Arial Narrow"/>
      <family val="2"/>
    </font>
    <font>
      <sz val="10"/>
      <name val=".VnTime"/>
      <family val="2"/>
    </font>
    <font>
      <sz val="10"/>
      <name val=".VnArial"/>
      <family val="2"/>
    </font>
    <font>
      <sz val="10"/>
      <name val="Helv"/>
      <family val="2"/>
    </font>
    <font>
      <sz val="10"/>
      <name val="Times New Roman"/>
      <family val="1"/>
    </font>
    <font>
      <sz val="12"/>
      <name val=".VnArial"/>
      <family val="2"/>
    </font>
    <font>
      <sz val="10"/>
      <name val="??"/>
      <family val="3"/>
      <charset val="129"/>
    </font>
    <font>
      <sz val="16"/>
      <name val="AngsanaUPC"/>
      <family val="3"/>
    </font>
    <font>
      <sz val="12"/>
      <name val="????"/>
      <family val="1"/>
      <charset val="136"/>
    </font>
    <font>
      <sz val="12"/>
      <name val="Courier"/>
      <family val="3"/>
    </font>
    <font>
      <sz val="10"/>
      <name val="AngsanaUPC"/>
      <family val="1"/>
    </font>
    <font>
      <sz val="12"/>
      <name val="|??¢¥¢¬¨Ï"/>
      <family val="1"/>
      <charset val="129"/>
    </font>
    <font>
      <sz val="10"/>
      <name val="VNI-Times"/>
    </font>
    <font>
      <sz val="10"/>
      <name val="MS Sans Serif"/>
      <family val="2"/>
    </font>
    <font>
      <sz val="10"/>
      <color indexed="8"/>
      <name val="Arial"/>
      <family val="2"/>
    </font>
    <font>
      <sz val="10"/>
      <name val="VNtimes new roman"/>
      <family val="2"/>
    </font>
    <font>
      <sz val="10"/>
      <name val="VNI-Helve"/>
    </font>
    <font>
      <sz val="13"/>
      <name val=".VnTime"/>
      <family val="2"/>
    </font>
    <font>
      <sz val="12"/>
      <name val="???"/>
    </font>
    <font>
      <sz val="11"/>
      <name val="‚l‚r ‚oƒSƒVƒbƒN"/>
      <family val="3"/>
      <charset val="128"/>
    </font>
    <font>
      <sz val="11"/>
      <name val="–¾’©"/>
      <family val="1"/>
      <charset val="128"/>
    </font>
    <font>
      <sz val="14"/>
      <name val="Terminal"/>
      <family val="3"/>
      <charset val="128"/>
    </font>
    <font>
      <sz val="14"/>
      <name val="VnTime"/>
    </font>
    <font>
      <b/>
      <sz val="10"/>
      <name val=".VnTimeH"/>
      <family val="2"/>
    </font>
    <font>
      <sz val="11"/>
      <name val=".VnTime"/>
      <family val="2"/>
    </font>
    <font>
      <b/>
      <u/>
      <sz val="14"/>
      <color indexed="8"/>
      <name val=".VnBook-AntiquaH"/>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2"/>
      <color indexed="8"/>
      <name val="Arial Narrow"/>
      <family val="2"/>
    </font>
    <font>
      <sz val="11"/>
      <color indexed="8"/>
      <name val="Calibri"/>
      <family val="2"/>
    </font>
    <font>
      <b/>
      <sz val="12"/>
      <color indexed="8"/>
      <name val=".VnBook-Antiqua"/>
      <family val="2"/>
    </font>
    <font>
      <i/>
      <sz val="12"/>
      <color indexed="8"/>
      <name val=".VnBook-Antiqua"/>
      <family val="2"/>
    </font>
    <font>
      <sz val="12"/>
      <color indexed="9"/>
      <name val="Arial Narrow"/>
      <family val="2"/>
    </font>
    <font>
      <sz val="11"/>
      <color indexed="9"/>
      <name val="Calibri"/>
      <family val="2"/>
    </font>
    <font>
      <sz val="14"/>
      <name val=".VnTime"/>
      <family val="2"/>
    </font>
    <font>
      <sz val="12"/>
      <name val="¹UAAA¼"/>
      <family val="3"/>
      <charset val="129"/>
    </font>
    <font>
      <sz val="8"/>
      <name val="Times New Roman"/>
      <family val="1"/>
    </font>
    <font>
      <b/>
      <sz val="12"/>
      <color indexed="63"/>
      <name val="VNI-Times"/>
    </font>
    <font>
      <sz val="12"/>
      <name val="¹ÙÅÁÃ¼"/>
      <charset val="129"/>
    </font>
    <font>
      <sz val="12"/>
      <color indexed="20"/>
      <name val="Arial Narrow"/>
      <family val="2"/>
    </font>
    <font>
      <sz val="12"/>
      <name val="Tms Rmn"/>
    </font>
    <font>
      <sz val="11"/>
      <name val="µ¸¿ò"/>
      <charset val="129"/>
    </font>
    <font>
      <sz val="10"/>
      <name val="±¼¸²A¼"/>
      <family val="3"/>
      <charset val="129"/>
    </font>
    <font>
      <sz val="12"/>
      <name val="¹ÙÅÁÃ¼"/>
      <family val="1"/>
      <charset val="129"/>
    </font>
    <font>
      <sz val="10"/>
      <name val="Helv"/>
    </font>
    <font>
      <b/>
      <sz val="12"/>
      <color indexed="52"/>
      <name val="Arial Narrow"/>
      <family val="2"/>
    </font>
    <font>
      <b/>
      <sz val="10"/>
      <name val="Helv"/>
    </font>
    <font>
      <b/>
      <sz val="12"/>
      <color indexed="9"/>
      <name val="Arial Narrow"/>
      <family val="2"/>
    </font>
    <font>
      <sz val="11"/>
      <name val="VNbook-Antiqua"/>
      <family val="2"/>
    </font>
    <font>
      <sz val="10"/>
      <name val="VNI-Aptima"/>
    </font>
    <font>
      <sz val="11"/>
      <name val="VNtimes new roman"/>
      <family val="2"/>
    </font>
    <font>
      <sz val="11"/>
      <name val="Tms Rmn"/>
    </font>
    <font>
      <sz val="11"/>
      <name val="UVnTime"/>
    </font>
    <font>
      <sz val="12"/>
      <color indexed="8"/>
      <name val="Times New Roman"/>
      <family val="2"/>
    </font>
    <font>
      <sz val="12"/>
      <color theme="1"/>
      <name val="Times New Roman"/>
      <family val="2"/>
    </font>
    <font>
      <sz val="11"/>
      <color theme="1"/>
      <name val="Calibri"/>
      <family val="2"/>
      <charset val="163"/>
      <scheme val="minor"/>
    </font>
    <font>
      <sz val="12"/>
      <name val="Times New Roman"/>
      <family val="1"/>
    </font>
    <font>
      <sz val="10"/>
      <name val="BERNHARD"/>
    </font>
    <font>
      <b/>
      <sz val="12"/>
      <name val="VNTime"/>
      <family val="2"/>
    </font>
    <font>
      <sz val="10"/>
      <name val="MS Serif"/>
      <family val="1"/>
    </font>
    <font>
      <b/>
      <sz val="11"/>
      <color indexed="63"/>
      <name val="Calibri"/>
      <family val="2"/>
    </font>
    <font>
      <sz val="11"/>
      <color indexed="62"/>
      <name val="Calibri"/>
      <family val="2"/>
    </font>
    <font>
      <b/>
      <sz val="12"/>
      <name val="VNTimeH"/>
      <family val="2"/>
    </font>
    <font>
      <b/>
      <sz val="15"/>
      <color indexed="56"/>
      <name val="Calibri"/>
      <family val="2"/>
    </font>
    <font>
      <b/>
      <sz val="13"/>
      <color indexed="56"/>
      <name val="Calibri"/>
      <family val="2"/>
    </font>
    <font>
      <b/>
      <sz val="11"/>
      <color indexed="56"/>
      <name val="Calibri"/>
      <family val="2"/>
    </font>
    <font>
      <sz val="1"/>
      <color indexed="8"/>
      <name val="Courier"/>
      <family val="3"/>
    </font>
    <font>
      <sz val="10"/>
      <name val="Arial CE"/>
      <charset val="238"/>
    </font>
    <font>
      <b/>
      <sz val="1"/>
      <color indexed="8"/>
      <name val="Courier"/>
      <family val="3"/>
    </font>
    <font>
      <sz val="10"/>
      <color indexed="16"/>
      <name val="MS Serif"/>
      <family val="1"/>
    </font>
    <font>
      <sz val="14"/>
      <name val="VNtimes new roman"/>
      <family val="2"/>
    </font>
    <font>
      <i/>
      <sz val="12"/>
      <color indexed="23"/>
      <name val="Arial Narrow"/>
      <family val="2"/>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6"/>
      <color indexed="14"/>
      <name val="VNottawa"/>
      <family val="2"/>
    </font>
    <font>
      <sz val="8"/>
      <color indexed="8"/>
      <name val="Helvetica"/>
    </font>
    <font>
      <sz val="12"/>
      <name val="VNTime"/>
      <family val="2"/>
    </font>
    <font>
      <sz val="12"/>
      <color indexed="17"/>
      <name val="Arial Narrow"/>
      <family val="2"/>
    </font>
    <font>
      <sz val="8"/>
      <name val="Arial"/>
      <family val="2"/>
    </font>
    <font>
      <b/>
      <sz val="11"/>
      <name val="Times New Roman"/>
      <family val="1"/>
    </font>
    <font>
      <sz val="10"/>
      <name val=".VnArialH"/>
      <family val="2"/>
    </font>
    <font>
      <b/>
      <sz val="12"/>
      <name val=".VnBook-AntiquaH"/>
      <family val="2"/>
    </font>
    <font>
      <b/>
      <sz val="12"/>
      <color indexed="9"/>
      <name val="Tms Rmn"/>
    </font>
    <font>
      <b/>
      <sz val="12"/>
      <name val="Helv"/>
    </font>
    <font>
      <b/>
      <sz val="12"/>
      <name val="Arial"/>
      <family val="2"/>
    </font>
    <font>
      <b/>
      <sz val="18"/>
      <name val="Arial"/>
      <family val="2"/>
    </font>
    <font>
      <b/>
      <sz val="11"/>
      <color indexed="56"/>
      <name val="Arial Narrow"/>
      <family val="2"/>
    </font>
    <font>
      <b/>
      <sz val="8"/>
      <name val="MS Sans Serif"/>
      <family val="2"/>
    </font>
    <font>
      <b/>
      <sz val="10"/>
      <name val=".VnTime"/>
      <family val="2"/>
    </font>
    <font>
      <sz val="10"/>
      <name val="vnTimesRoman"/>
    </font>
    <font>
      <b/>
      <sz val="14"/>
      <name val=".VnTimeH"/>
      <family val="2"/>
    </font>
    <font>
      <sz val="12"/>
      <name val="±¼¸²Ã¼"/>
      <family val="3"/>
      <charset val="129"/>
    </font>
    <font>
      <sz val="12"/>
      <color indexed="62"/>
      <name val="Arial Narrow"/>
      <family val="2"/>
    </font>
    <font>
      <u/>
      <sz val="10"/>
      <color indexed="12"/>
      <name val=".VnTime"/>
      <family val="2"/>
    </font>
    <font>
      <u/>
      <sz val="12"/>
      <color indexed="12"/>
      <name val=".VnTime"/>
      <family val="2"/>
    </font>
    <font>
      <u/>
      <sz val="12"/>
      <color indexed="12"/>
      <name val="Arial"/>
      <family val="2"/>
    </font>
    <font>
      <sz val="10"/>
      <name val="VNI-Avo"/>
    </font>
    <font>
      <b/>
      <sz val="11"/>
      <color indexed="9"/>
      <name val="Calibri"/>
      <family val="2"/>
    </font>
    <font>
      <b/>
      <sz val="14"/>
      <name val=".VnArialH"/>
      <family val="2"/>
    </font>
    <font>
      <sz val="12"/>
      <color indexed="52"/>
      <name val="Arial Narrow"/>
      <family val="2"/>
    </font>
    <font>
      <sz val="8"/>
      <name val="VNarial"/>
      <family val="2"/>
    </font>
    <font>
      <b/>
      <sz val="11"/>
      <name val="Helv"/>
    </font>
    <font>
      <sz val="10"/>
      <name val=".VnAvant"/>
      <family val="2"/>
    </font>
    <font>
      <sz val="12"/>
      <name val="Arial"/>
      <family val="2"/>
    </font>
    <font>
      <sz val="12"/>
      <color indexed="60"/>
      <name val="Arial Narrow"/>
      <family val="2"/>
    </font>
    <font>
      <sz val="7"/>
      <name val="Small Fonts"/>
      <family val="2"/>
    </font>
    <font>
      <b/>
      <sz val="12"/>
      <name val="VN-NTime"/>
    </font>
    <font>
      <sz val="12"/>
      <name val="???"/>
      <family val="1"/>
      <charset val="129"/>
    </font>
    <font>
      <sz val="12"/>
      <name val="바탕체"/>
      <family val="1"/>
      <charset val="129"/>
    </font>
    <font>
      <sz val="13"/>
      <name val="Times New Roman"/>
      <family val="1"/>
      <charset val="163"/>
    </font>
    <font>
      <sz val="11"/>
      <color indexed="8"/>
      <name val="Helvetica Neue"/>
    </font>
    <font>
      <sz val="10"/>
      <name val="VNlucida sans"/>
      <family val="2"/>
    </font>
    <font>
      <sz val="11"/>
      <name val="VNI-Aptima"/>
    </font>
    <font>
      <sz val="11"/>
      <color indexed="52"/>
      <name val="Calibri"/>
      <family val="2"/>
    </font>
    <font>
      <b/>
      <sz val="11"/>
      <name val="Arial"/>
      <family val="2"/>
    </font>
    <font>
      <b/>
      <sz val="12"/>
      <color indexed="63"/>
      <name val="Arial Narrow"/>
      <family val="2"/>
    </font>
    <font>
      <sz val="14"/>
      <name val=".VnArial Narrow"/>
      <family val="2"/>
    </font>
    <font>
      <sz val="12"/>
      <color indexed="8"/>
      <name val="Times New Roman"/>
      <family val="1"/>
    </font>
    <font>
      <sz val="12"/>
      <name val="Helv"/>
      <family val="2"/>
    </font>
    <font>
      <b/>
      <sz val="10"/>
      <name val="MS Sans Serif"/>
      <family val="2"/>
    </font>
    <font>
      <sz val="8"/>
      <name val="Wingdings"/>
      <charset val="2"/>
    </font>
    <font>
      <sz val="8"/>
      <name val="Helv"/>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11"/>
      <name val="3C_Times_T"/>
    </font>
    <font>
      <sz val="8"/>
      <name val="MS Sans Serif"/>
      <family val="2"/>
    </font>
    <font>
      <b/>
      <sz val="10.5"/>
      <name val=".VnAvantH"/>
      <family val="2"/>
    </font>
    <font>
      <sz val="10"/>
      <name val="VNbook-Antiqua"/>
      <family val="2"/>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b/>
      <sz val="12"/>
      <name val="VNI-Times"/>
    </font>
    <font>
      <sz val="12"/>
      <color indexed="8"/>
      <name val=".VnTime"/>
      <family val="2"/>
    </font>
    <font>
      <sz val="11"/>
      <name val=".VnAvant"/>
      <family val="2"/>
    </font>
    <font>
      <b/>
      <sz val="13"/>
      <color indexed="8"/>
      <name val=".VnTimeH"/>
      <family val="2"/>
    </font>
    <font>
      <b/>
      <u val="double"/>
      <sz val="12"/>
      <color indexed="12"/>
      <name val=".VnBahamasB"/>
      <family val="2"/>
    </font>
    <font>
      <b/>
      <sz val="18"/>
      <color indexed="56"/>
      <name val="Cambria"/>
      <family val="2"/>
    </font>
    <font>
      <b/>
      <sz val="11"/>
      <color indexed="52"/>
      <name val="Calibri"/>
      <family val="2"/>
    </font>
    <font>
      <sz val="9.5"/>
      <name val=".VnBlackH"/>
      <family val="2"/>
    </font>
    <font>
      <b/>
      <sz val="10"/>
      <name val=".VnBahamasBH"/>
      <family val="2"/>
    </font>
    <font>
      <b/>
      <sz val="11"/>
      <name val=".VnArialH"/>
      <family val="2"/>
    </font>
    <font>
      <b/>
      <sz val="11"/>
      <color indexed="8"/>
      <name val="Calibri"/>
      <family val="2"/>
    </font>
    <font>
      <b/>
      <sz val="10"/>
      <name val=".VnArialH"/>
      <family val="2"/>
    </font>
    <font>
      <sz val="11"/>
      <color indexed="17"/>
      <name val="Calibri"/>
      <family val="2"/>
    </font>
    <font>
      <sz val="11"/>
      <color indexed="60"/>
      <name val="Calibri"/>
      <family val="2"/>
    </font>
    <font>
      <sz val="10"/>
      <name val=".VnArial Narrow"/>
      <family val="2"/>
    </font>
    <font>
      <sz val="9"/>
      <name val="VNswitzerlandCondensed"/>
      <family val="2"/>
    </font>
    <font>
      <sz val="11"/>
      <name val="VNI-Times"/>
    </font>
    <font>
      <sz val="11"/>
      <color indexed="10"/>
      <name val="Calibri"/>
      <family val="2"/>
    </font>
    <font>
      <i/>
      <sz val="11"/>
      <color indexed="23"/>
      <name val="Calibri"/>
      <family val="2"/>
    </font>
    <font>
      <sz val="8"/>
      <name val="VNI-Helve"/>
    </font>
    <font>
      <sz val="10"/>
      <color indexed="8"/>
      <name val="MS Sans Serif"/>
      <family val="2"/>
    </font>
    <font>
      <sz val="14"/>
      <name val="VnTime"/>
      <family val="2"/>
    </font>
    <font>
      <sz val="8"/>
      <name val=".VnTime"/>
      <family val="2"/>
    </font>
    <font>
      <b/>
      <sz val="8"/>
      <name val="VN Helvetica"/>
    </font>
    <font>
      <b/>
      <sz val="12"/>
      <name val=".VnTime"/>
      <family val="2"/>
    </font>
    <font>
      <b/>
      <sz val="10"/>
      <name val="VN AvantGBook"/>
    </font>
    <font>
      <b/>
      <sz val="16"/>
      <name val=".VnTime"/>
      <family val="2"/>
    </font>
    <font>
      <sz val="9"/>
      <name val=".VnTime"/>
      <family val="2"/>
    </font>
    <font>
      <sz val="12"/>
      <color indexed="10"/>
      <name val="Arial Narrow"/>
      <family val="2"/>
    </font>
    <font>
      <sz val="10"/>
      <name val="Geneva"/>
      <family val="2"/>
    </font>
    <font>
      <sz val="11"/>
      <color indexed="20"/>
      <name val="Calibri"/>
      <family val="2"/>
    </font>
    <font>
      <sz val="14"/>
      <name val=".VnArial"/>
      <family val="2"/>
    </font>
    <font>
      <sz val="10"/>
      <name val=" "/>
      <family val="1"/>
      <charset val="136"/>
    </font>
    <font>
      <sz val="12"/>
      <color indexed="8"/>
      <name val="바탕체"/>
      <family val="3"/>
    </font>
    <font>
      <sz val="12"/>
      <name val="뼻뮝"/>
      <family val="1"/>
      <charset val="129"/>
    </font>
    <font>
      <sz val="10"/>
      <name val="명조"/>
      <family val="3"/>
      <charset val="129"/>
    </font>
    <font>
      <sz val="10"/>
      <name val="돋움체"/>
      <family val="3"/>
      <charset val="129"/>
    </font>
    <font>
      <sz val="9"/>
      <name val="Arial"/>
      <family val="2"/>
    </font>
    <font>
      <sz val="10"/>
      <color rgb="FF000000"/>
      <name val="Arial"/>
      <family val="2"/>
    </font>
    <font>
      <b/>
      <sz val="11"/>
      <color rgb="FF000000"/>
      <name val="Arial"/>
      <family val="2"/>
    </font>
    <font>
      <sz val="10"/>
      <color theme="1"/>
      <name val="Arial Narrow"/>
      <family val="2"/>
    </font>
    <font>
      <i/>
      <sz val="10"/>
      <color theme="1"/>
      <name val="Arial Narrow"/>
      <family val="2"/>
    </font>
    <font>
      <sz val="8"/>
      <color theme="1"/>
      <name val="Arial Narrow"/>
      <family val="2"/>
    </font>
    <font>
      <sz val="11"/>
      <color theme="1"/>
      <name val="Arial Narrow"/>
      <family val="2"/>
    </font>
    <font>
      <u val="singleAccounting"/>
      <sz val="10"/>
      <color theme="1"/>
      <name val="Arial Narrow"/>
      <family val="2"/>
    </font>
    <font>
      <b/>
      <sz val="12"/>
      <color theme="1"/>
      <name val="Arial Narrow"/>
      <family val="2"/>
    </font>
    <font>
      <b/>
      <sz val="11"/>
      <color theme="1"/>
      <name val="Arial Narrow"/>
      <family val="2"/>
    </font>
    <font>
      <b/>
      <sz val="10"/>
      <color theme="1"/>
      <name val="Arial Narrow"/>
      <family val="2"/>
    </font>
    <font>
      <b/>
      <i/>
      <sz val="10"/>
      <color theme="1"/>
      <name val="Arial Narrow"/>
      <family val="2"/>
    </font>
    <font>
      <i/>
      <sz val="11"/>
      <color theme="1"/>
      <name val="Arial Narrow"/>
      <family val="2"/>
    </font>
    <font>
      <sz val="10"/>
      <color theme="1"/>
      <name val="Arial"/>
      <family val="2"/>
    </font>
    <font>
      <sz val="10"/>
      <color theme="1"/>
      <name val="Calibri"/>
      <family val="2"/>
      <scheme val="minor"/>
    </font>
    <font>
      <i/>
      <sz val="12"/>
      <color theme="1"/>
      <name val="Arial Narrow"/>
      <family val="2"/>
    </font>
    <font>
      <sz val="8"/>
      <color rgb="FF000000"/>
      <name val="Calibri"/>
      <family val="2"/>
      <scheme val="minor"/>
    </font>
    <font>
      <sz val="10"/>
      <name val="Arial Narrow"/>
      <family val="2"/>
    </font>
    <font>
      <sz val="10"/>
      <color rgb="FF0070C0"/>
      <name val="Times New Roman"/>
      <family val="1"/>
    </font>
    <font>
      <sz val="11"/>
      <name val="Calibri"/>
      <family val="2"/>
      <scheme val="minor"/>
    </font>
    <font>
      <b/>
      <sz val="14"/>
      <name val="Times New Roman"/>
      <family val="1"/>
    </font>
    <font>
      <b/>
      <sz val="12"/>
      <name val="Times New Roman"/>
      <family val="1"/>
    </font>
    <font>
      <b/>
      <sz val="12"/>
      <color rgb="FF0070C0"/>
      <name val="Times New Roman"/>
      <family val="1"/>
    </font>
    <font>
      <sz val="12"/>
      <color rgb="FF0070C0"/>
      <name val="Times New Roman"/>
      <family val="1"/>
    </font>
    <font>
      <b/>
      <sz val="11"/>
      <name val="Calibri"/>
      <family val="2"/>
      <scheme val="minor"/>
    </font>
    <font>
      <sz val="12"/>
      <color rgb="FFFF0000"/>
      <name val="Times New Roman"/>
      <family val="1"/>
    </font>
    <font>
      <sz val="11"/>
      <color rgb="FF0070C0"/>
      <name val="Calibri"/>
      <family val="2"/>
      <scheme val="minor"/>
    </font>
    <font>
      <i/>
      <sz val="12"/>
      <name val="Arial Narrow"/>
      <family val="2"/>
    </font>
    <font>
      <sz val="11"/>
      <color rgb="FFFF0000"/>
      <name val="Arial Narrow"/>
      <family val="2"/>
    </font>
    <font>
      <i/>
      <sz val="11"/>
      <color rgb="FFFF0000"/>
      <name val="Arial Narrow"/>
      <family val="2"/>
    </font>
    <font>
      <b/>
      <sz val="11"/>
      <color rgb="FFFF0000"/>
      <name val="Arial Narrow"/>
      <family val="2"/>
    </font>
    <font>
      <b/>
      <sz val="14"/>
      <color theme="1"/>
      <name val="Arial Narrow"/>
      <family val="2"/>
    </font>
    <font>
      <i/>
      <sz val="14"/>
      <color theme="1"/>
      <name val="Arial Narrow"/>
      <family val="2"/>
    </font>
    <font>
      <sz val="11"/>
      <color theme="0"/>
      <name val="Arial Narrow"/>
      <family val="2"/>
    </font>
    <font>
      <b/>
      <u val="singleAccounting"/>
      <sz val="10"/>
      <color theme="1"/>
      <name val="Arial Narrow"/>
      <family val="2"/>
    </font>
    <font>
      <b/>
      <sz val="11"/>
      <color theme="0"/>
      <name val="Arial Narrow"/>
      <family val="2"/>
    </font>
    <font>
      <sz val="11"/>
      <name val="Times New Roman"/>
      <family val="1"/>
    </font>
    <font>
      <b/>
      <sz val="11"/>
      <color rgb="FF7030A0"/>
      <name val="Arial Narrow"/>
      <family val="2"/>
    </font>
    <font>
      <i/>
      <sz val="12"/>
      <name val="Times New Roman"/>
      <family val="1"/>
    </font>
  </fonts>
  <fills count="53">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22"/>
        <bgColor indexed="31"/>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26"/>
      </patternFill>
    </fill>
    <fill>
      <patternFill patternType="solid">
        <fgColor indexed="9"/>
        <bgColor indexed="64"/>
      </patternFill>
    </fill>
    <fill>
      <patternFill patternType="solid">
        <fgColor indexed="65"/>
        <bgColor indexed="64"/>
      </patternFill>
    </fill>
    <fill>
      <patternFill patternType="solid">
        <fgColor indexed="40"/>
        <bgColor indexed="64"/>
      </patternFill>
    </fill>
    <fill>
      <patternFill patternType="solid">
        <fgColor indexed="43"/>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rgb="FFFFFFFF"/>
        <bgColor indexed="64"/>
      </patternFill>
    </fill>
    <fill>
      <patternFill patternType="solid">
        <fgColor rgb="FFFFFF00"/>
        <bgColor indexed="64"/>
      </patternFill>
    </fill>
  </fills>
  <borders count="74">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style="thin">
        <color indexed="8"/>
      </left>
      <right style="thin">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double">
        <color indexed="64"/>
      </right>
      <top/>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double">
        <color indexed="64"/>
      </top>
      <bottom style="double">
        <color indexed="64"/>
      </bottom>
      <diagonal/>
    </border>
    <border>
      <left style="thick">
        <color indexed="64"/>
      </left>
      <right/>
      <top style="thick">
        <color indexed="64"/>
      </top>
      <bottom/>
      <diagonal/>
    </border>
    <border>
      <left style="medium">
        <color indexed="10"/>
      </left>
      <right style="medium">
        <color indexed="10"/>
      </right>
      <top style="hair">
        <color indexed="10"/>
      </top>
      <bottom style="hair">
        <color indexed="10"/>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8"/>
      </top>
      <bottom style="thin">
        <color indexed="64"/>
      </bottom>
      <diagonal/>
    </border>
    <border>
      <left style="double">
        <color indexed="64"/>
      </left>
      <right style="thin">
        <color indexed="64"/>
      </right>
      <top style="hair">
        <color indexed="64"/>
      </top>
      <bottom style="hair">
        <color indexed="64"/>
      </bottom>
      <diagonal/>
    </border>
    <border>
      <left/>
      <right/>
      <top/>
      <bottom style="double">
        <color indexed="52"/>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8"/>
      </left>
      <right/>
      <top style="thin">
        <color indexed="8"/>
      </top>
      <bottom style="thin">
        <color indexed="8"/>
      </bottom>
      <diagonal/>
    </border>
    <border>
      <left style="thin">
        <color indexed="64"/>
      </left>
      <right style="medium">
        <color indexed="64"/>
      </right>
      <top style="medium">
        <color indexed="64"/>
      </top>
      <bottom style="thin">
        <color indexed="64"/>
      </bottom>
      <diagonal/>
    </border>
    <border>
      <left/>
      <right style="medium">
        <color indexed="0"/>
      </right>
      <top/>
      <bottom/>
      <diagonal/>
    </border>
    <border>
      <left style="double">
        <color indexed="64"/>
      </left>
      <right style="thin">
        <color indexed="64"/>
      </right>
      <top style="double">
        <color indexed="64"/>
      </top>
      <bottom/>
      <diagonal/>
    </border>
    <border>
      <left/>
      <right/>
      <top style="thin">
        <color indexed="62"/>
      </top>
      <bottom style="double">
        <color indexed="62"/>
      </bottom>
      <diagonal/>
    </border>
    <border>
      <left style="double">
        <color indexed="64"/>
      </left>
      <right style="thin">
        <color indexed="64"/>
      </right>
      <top style="hair">
        <color indexed="64"/>
      </top>
      <bottom style="double">
        <color indexed="64"/>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right/>
      <top style="thin">
        <color indexed="64"/>
      </top>
      <bottom/>
      <diagonal/>
    </border>
    <border>
      <left style="thin">
        <color auto="1"/>
      </left>
      <right style="thin">
        <color auto="1"/>
      </right>
      <top style="hair">
        <color auto="1"/>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hair">
        <color indexed="8"/>
      </top>
      <bottom style="hair">
        <color indexed="8"/>
      </bottom>
      <diagonal/>
    </border>
    <border>
      <left style="medium">
        <color indexed="10"/>
      </left>
      <right style="medium">
        <color indexed="10"/>
      </right>
      <top style="hair">
        <color indexed="10"/>
      </top>
      <bottom style="hair">
        <color indexed="10"/>
      </bottom>
      <diagonal/>
    </border>
    <border>
      <left style="double">
        <color indexed="64"/>
      </left>
      <right style="thin">
        <color indexed="64"/>
      </right>
      <top style="hair">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s>
  <cellStyleXfs count="1909">
    <xf numFmtId="0" fontId="0" fillId="0" borderId="0"/>
    <xf numFmtId="167" fontId="1" fillId="0" borderId="0" applyFont="0" applyFill="0" applyBorder="0" applyAlignment="0" applyProtection="0"/>
    <xf numFmtId="167" fontId="2" fillId="0" borderId="0" applyFont="0" applyFill="0" applyBorder="0" applyAlignment="0" applyProtection="0"/>
    <xf numFmtId="175" fontId="2" fillId="0" borderId="0" applyFill="0" applyBorder="0" applyAlignment="0" applyProtection="0"/>
    <xf numFmtId="0" fontId="1" fillId="0" borderId="0"/>
    <xf numFmtId="167" fontId="1" fillId="0" borderId="0" applyFont="0" applyFill="0" applyBorder="0" applyAlignment="0" applyProtection="0"/>
    <xf numFmtId="178" fontId="3" fillId="0" borderId="0" applyFont="0" applyFill="0" applyBorder="0" applyAlignment="0" applyProtection="0"/>
    <xf numFmtId="0" fontId="4" fillId="0" borderId="0" applyNumberFormat="0" applyFill="0" applyBorder="0" applyAlignment="0" applyProtection="0"/>
    <xf numFmtId="3" fontId="5" fillId="0" borderId="3"/>
    <xf numFmtId="174" fontId="6" fillId="0" borderId="12" applyFont="0" applyBorder="0"/>
    <xf numFmtId="176" fontId="7" fillId="0" borderId="0" applyBorder="0"/>
    <xf numFmtId="174" fontId="6" fillId="0" borderId="12" applyFont="0" applyBorder="0"/>
    <xf numFmtId="0" fontId="8" fillId="0" borderId="0"/>
    <xf numFmtId="179"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80" fontId="11" fillId="0" borderId="0" applyFont="0" applyFill="0" applyBorder="0" applyAlignment="0" applyProtection="0"/>
    <xf numFmtId="181" fontId="2" fillId="0" borderId="0" applyFont="0" applyFill="0" applyBorder="0" applyAlignment="0" applyProtection="0"/>
    <xf numFmtId="0" fontId="2" fillId="0" borderId="0" applyNumberFormat="0" applyFill="0" applyBorder="0" applyAlignment="0" applyProtection="0"/>
    <xf numFmtId="0" fontId="12" fillId="0" borderId="0" applyFont="0" applyFill="0" applyBorder="0" applyAlignment="0" applyProtection="0"/>
    <xf numFmtId="0" fontId="13" fillId="0" borderId="13"/>
    <xf numFmtId="172" fontId="14" fillId="0" borderId="0" applyFont="0" applyFill="0" applyBorder="0" applyAlignment="0" applyProtection="0"/>
    <xf numFmtId="173" fontId="14" fillId="0" borderId="0" applyFont="0" applyFill="0" applyBorder="0" applyAlignment="0" applyProtection="0"/>
    <xf numFmtId="182" fontId="8" fillId="0" borderId="0" applyFont="0" applyFill="0" applyBorder="0" applyAlignment="0" applyProtection="0"/>
    <xf numFmtId="168" fontId="15" fillId="0" borderId="0" applyFont="0" applyFill="0" applyBorder="0" applyAlignment="0" applyProtection="0"/>
    <xf numFmtId="169" fontId="15" fillId="0" borderId="0" applyFont="0" applyFill="0" applyBorder="0" applyAlignment="0" applyProtection="0"/>
    <xf numFmtId="164" fontId="16" fillId="0" borderId="0" applyFont="0" applyFill="0" applyBorder="0" applyAlignment="0" applyProtection="0"/>
    <xf numFmtId="0" fontId="17"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18" fillId="0" borderId="0"/>
    <xf numFmtId="0" fontId="2" fillId="0" borderId="0" applyNumberFormat="0" applyFill="0" applyBorder="0" applyAlignment="0" applyProtection="0"/>
    <xf numFmtId="168" fontId="4" fillId="0" borderId="0" applyFont="0" applyFill="0" applyBorder="0" applyAlignment="0" applyProtection="0"/>
    <xf numFmtId="165" fontId="19" fillId="0" borderId="0" applyFont="0" applyFill="0" applyBorder="0" applyAlignment="0" applyProtection="0"/>
    <xf numFmtId="183" fontId="4" fillId="0" borderId="0" applyFont="0" applyFill="0" applyBorder="0" applyAlignment="0" applyProtection="0"/>
    <xf numFmtId="165" fontId="19" fillId="0" borderId="0" applyFont="0" applyFill="0" applyBorder="0" applyAlignment="0" applyProtection="0"/>
    <xf numFmtId="0" fontId="20" fillId="0" borderId="0"/>
    <xf numFmtId="0" fontId="10" fillId="0" borderId="0"/>
    <xf numFmtId="0" fontId="21" fillId="0" borderId="0">
      <alignment vertical="top"/>
    </xf>
    <xf numFmtId="0" fontId="21" fillId="0" borderId="0">
      <alignment vertical="top"/>
    </xf>
    <xf numFmtId="165" fontId="19" fillId="0" borderId="0" applyFont="0" applyFill="0" applyBorder="0" applyAlignment="0" applyProtection="0"/>
    <xf numFmtId="184" fontId="3" fillId="0" borderId="0" applyFont="0" applyFill="0" applyBorder="0" applyAlignment="0" applyProtection="0"/>
    <xf numFmtId="185" fontId="19" fillId="0" borderId="0" applyFont="0" applyFill="0" applyBorder="0" applyAlignment="0" applyProtection="0"/>
    <xf numFmtId="186" fontId="19" fillId="0" borderId="0" applyFont="0" applyFill="0" applyBorder="0" applyAlignment="0" applyProtection="0"/>
    <xf numFmtId="185" fontId="19" fillId="0" borderId="0" applyFont="0" applyFill="0" applyBorder="0" applyAlignment="0" applyProtection="0"/>
    <xf numFmtId="184" fontId="3" fillId="0" borderId="0" applyFont="0" applyFill="0" applyBorder="0" applyAlignment="0" applyProtection="0"/>
    <xf numFmtId="0" fontId="10" fillId="0" borderId="0"/>
    <xf numFmtId="0" fontId="8" fillId="0" borderId="0" applyNumberFormat="0" applyFill="0" applyBorder="0" applyAlignment="0" applyProtection="0"/>
    <xf numFmtId="0" fontId="8" fillId="0" borderId="0" applyNumberFormat="0" applyFill="0" applyBorder="0" applyAlignment="0" applyProtection="0"/>
    <xf numFmtId="184" fontId="3" fillId="0" borderId="0" applyFont="0" applyFill="0" applyBorder="0" applyAlignment="0" applyProtection="0"/>
    <xf numFmtId="0" fontId="10" fillId="0" borderId="0"/>
    <xf numFmtId="165" fontId="19" fillId="0" borderId="0" applyFont="0" applyFill="0" applyBorder="0" applyAlignment="0" applyProtection="0"/>
    <xf numFmtId="165" fontId="19" fillId="0" borderId="0" applyFont="0" applyFill="0" applyBorder="0" applyAlignment="0" applyProtection="0"/>
    <xf numFmtId="178" fontId="22"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0" fillId="0" borderId="0"/>
    <xf numFmtId="0" fontId="10" fillId="0" borderId="0"/>
    <xf numFmtId="0" fontId="10"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10" fillId="0" borderId="0"/>
    <xf numFmtId="165" fontId="19" fillId="0" borderId="0" applyFont="0" applyFill="0" applyBorder="0" applyAlignment="0" applyProtection="0"/>
    <xf numFmtId="187" fontId="3" fillId="0" borderId="0" applyFont="0" applyFill="0" applyBorder="0" applyAlignment="0" applyProtection="0"/>
    <xf numFmtId="172" fontId="19" fillId="0" borderId="0" applyFont="0" applyFill="0" applyBorder="0" applyAlignment="0" applyProtection="0"/>
    <xf numFmtId="172"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88" fontId="2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90" fontId="2" fillId="0" borderId="0" applyFont="0" applyFill="0" applyBorder="0" applyAlignment="0" applyProtection="0"/>
    <xf numFmtId="190" fontId="23" fillId="0" borderId="0" applyFont="0" applyFill="0" applyBorder="0" applyAlignment="0" applyProtection="0"/>
    <xf numFmtId="189" fontId="3" fillId="0" borderId="0" applyFont="0" applyFill="0" applyBorder="0" applyAlignment="0" applyProtection="0"/>
    <xf numFmtId="188" fontId="23" fillId="0" borderId="0" applyFont="0" applyFill="0" applyBorder="0" applyAlignment="0" applyProtection="0"/>
    <xf numFmtId="191" fontId="3" fillId="0" borderId="0" applyFont="0" applyFill="0" applyBorder="0" applyAlignment="0" applyProtection="0"/>
    <xf numFmtId="178"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3" fontId="19" fillId="0" borderId="0" applyFont="0" applyFill="0" applyBorder="0" applyAlignment="0" applyProtection="0"/>
    <xf numFmtId="43" fontId="19" fillId="0" borderId="0" applyFont="0" applyFill="0" applyBorder="0" applyAlignment="0" applyProtection="0"/>
    <xf numFmtId="194" fontId="19" fillId="0" borderId="0" applyFont="0" applyFill="0" applyBorder="0" applyAlignment="0" applyProtection="0"/>
    <xf numFmtId="195" fontId="19" fillId="0" borderId="0" applyFont="0" applyFill="0" applyBorder="0" applyAlignment="0" applyProtection="0"/>
    <xf numFmtId="193" fontId="19" fillId="0" borderId="0" applyFont="0" applyFill="0" applyBorder="0" applyAlignment="0" applyProtection="0"/>
    <xf numFmtId="195"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93" fontId="19" fillId="0" borderId="0" applyFont="0" applyFill="0" applyBorder="0" applyAlignment="0" applyProtection="0"/>
    <xf numFmtId="194" fontId="19" fillId="0" borderId="0" applyFont="0" applyFill="0" applyBorder="0" applyAlignment="0" applyProtection="0"/>
    <xf numFmtId="19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195" fontId="19" fillId="0" borderId="0" applyFont="0" applyFill="0" applyBorder="0" applyAlignment="0" applyProtection="0"/>
    <xf numFmtId="195" fontId="19" fillId="0" borderId="0" applyFont="0" applyFill="0" applyBorder="0" applyAlignment="0" applyProtection="0"/>
    <xf numFmtId="194" fontId="19" fillId="0" borderId="0" applyFont="0" applyFill="0" applyBorder="0" applyAlignment="0" applyProtection="0"/>
    <xf numFmtId="197" fontId="19" fillId="0" borderId="0" applyFont="0" applyFill="0" applyBorder="0" applyAlignment="0" applyProtection="0"/>
    <xf numFmtId="195"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4"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43" fontId="19" fillId="0" borderId="0" applyFont="0" applyFill="0" applyBorder="0" applyAlignment="0" applyProtection="0"/>
    <xf numFmtId="195" fontId="19" fillId="0" borderId="0" applyFont="0" applyFill="0" applyBorder="0" applyAlignment="0" applyProtection="0"/>
    <xf numFmtId="43" fontId="19" fillId="0" borderId="0" applyFont="0" applyFill="0" applyBorder="0" applyAlignment="0" applyProtection="0"/>
    <xf numFmtId="193" fontId="19" fillId="0" borderId="0" applyFont="0" applyFill="0" applyBorder="0" applyAlignment="0" applyProtection="0"/>
    <xf numFmtId="195" fontId="19" fillId="0" borderId="0" applyFont="0" applyFill="0" applyBorder="0" applyAlignment="0" applyProtection="0"/>
    <xf numFmtId="195" fontId="19" fillId="0" borderId="0" applyFont="0" applyFill="0" applyBorder="0" applyAlignment="0" applyProtection="0"/>
    <xf numFmtId="195"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3" fontId="19" fillId="0" borderId="0" applyFont="0" applyFill="0" applyBorder="0" applyAlignment="0" applyProtection="0"/>
    <xf numFmtId="199" fontId="19" fillId="0" borderId="0" applyFont="0" applyFill="0" applyBorder="0" applyAlignment="0" applyProtection="0"/>
    <xf numFmtId="43" fontId="19" fillId="0" borderId="0" applyFont="0" applyFill="0" applyBorder="0" applyAlignment="0" applyProtection="0"/>
    <xf numFmtId="195" fontId="19" fillId="0" borderId="0" applyFont="0" applyFill="0" applyBorder="0" applyAlignment="0" applyProtection="0"/>
    <xf numFmtId="171" fontId="3" fillId="0" borderId="0" applyFont="0" applyFill="0" applyBorder="0" applyAlignment="0" applyProtection="0"/>
    <xf numFmtId="193" fontId="19" fillId="0" borderId="0" applyFont="0" applyFill="0" applyBorder="0" applyAlignment="0" applyProtection="0"/>
    <xf numFmtId="195" fontId="19" fillId="0" borderId="0" applyFont="0" applyFill="0" applyBorder="0" applyAlignment="0" applyProtection="0"/>
    <xf numFmtId="195" fontId="19" fillId="0" borderId="0" applyFont="0" applyFill="0" applyBorder="0" applyAlignment="0" applyProtection="0"/>
    <xf numFmtId="195" fontId="19" fillId="0" borderId="0" applyFont="0" applyFill="0" applyBorder="0" applyAlignment="0" applyProtection="0"/>
    <xf numFmtId="193" fontId="19" fillId="0" borderId="0" applyFont="0" applyFill="0" applyBorder="0" applyAlignment="0" applyProtection="0"/>
    <xf numFmtId="195" fontId="19" fillId="0" borderId="0" applyFont="0" applyFill="0" applyBorder="0" applyAlignment="0" applyProtection="0"/>
    <xf numFmtId="193" fontId="19" fillId="0" borderId="0" applyFont="0" applyFill="0" applyBorder="0" applyAlignment="0" applyProtection="0"/>
    <xf numFmtId="168" fontId="23" fillId="0" borderId="0" applyFont="0" applyFill="0" applyBorder="0" applyAlignment="0" applyProtection="0"/>
    <xf numFmtId="200" fontId="19" fillId="0" borderId="0" applyFont="0" applyFill="0" applyBorder="0" applyAlignment="0" applyProtection="0"/>
    <xf numFmtId="200" fontId="19" fillId="0" borderId="0" applyFont="0" applyFill="0" applyBorder="0" applyAlignment="0" applyProtection="0"/>
    <xf numFmtId="201" fontId="2" fillId="0" borderId="0" applyFont="0" applyFill="0" applyBorder="0" applyAlignment="0" applyProtection="0"/>
    <xf numFmtId="169" fontId="23" fillId="0" borderId="0" applyFont="0" applyFill="0" applyBorder="0" applyAlignment="0" applyProtection="0"/>
    <xf numFmtId="200" fontId="19" fillId="0" borderId="0" applyFont="0" applyFill="0" applyBorder="0" applyAlignment="0" applyProtection="0"/>
    <xf numFmtId="168" fontId="23" fillId="0" borderId="0" applyFont="0" applyFill="0" applyBorder="0" applyAlignment="0" applyProtection="0"/>
    <xf numFmtId="202" fontId="24" fillId="0" borderId="0" applyFont="0" applyFill="0" applyBorder="0" applyAlignment="0" applyProtection="0"/>
    <xf numFmtId="199" fontId="19" fillId="0" borderId="0" applyFont="0" applyFill="0" applyBorder="0" applyAlignment="0" applyProtection="0"/>
    <xf numFmtId="195"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95" fontId="19" fillId="0" borderId="0" applyFont="0" applyFill="0" applyBorder="0" applyAlignment="0" applyProtection="0"/>
    <xf numFmtId="195" fontId="19" fillId="0" borderId="0" applyFont="0" applyFill="0" applyBorder="0" applyAlignment="0" applyProtection="0"/>
    <xf numFmtId="43" fontId="19" fillId="0" borderId="0" applyFont="0" applyFill="0" applyBorder="0" applyAlignment="0" applyProtection="0"/>
    <xf numFmtId="195" fontId="19" fillId="0" borderId="0" applyFont="0" applyFill="0" applyBorder="0" applyAlignment="0" applyProtection="0"/>
    <xf numFmtId="168" fontId="3" fillId="0" borderId="0" applyFont="0" applyFill="0" applyBorder="0" applyAlignment="0" applyProtection="0"/>
    <xf numFmtId="172" fontId="19" fillId="0" borderId="0" applyFont="0" applyFill="0" applyBorder="0" applyAlignment="0" applyProtection="0"/>
    <xf numFmtId="184" fontId="3" fillId="0" borderId="0" applyFont="0" applyFill="0" applyBorder="0" applyAlignment="0" applyProtection="0"/>
    <xf numFmtId="185" fontId="19" fillId="0" borderId="0" applyFont="0" applyFill="0" applyBorder="0" applyAlignment="0" applyProtection="0"/>
    <xf numFmtId="186" fontId="19" fillId="0" borderId="0" applyFont="0" applyFill="0" applyBorder="0" applyAlignment="0" applyProtection="0"/>
    <xf numFmtId="185" fontId="19" fillId="0" borderId="0" applyFont="0" applyFill="0" applyBorder="0" applyAlignment="0" applyProtection="0"/>
    <xf numFmtId="178" fontId="22" fillId="0" borderId="0" applyFont="0" applyFill="0" applyBorder="0" applyAlignment="0" applyProtection="0"/>
    <xf numFmtId="165" fontId="19" fillId="0" borderId="0" applyFont="0" applyFill="0" applyBorder="0" applyAlignment="0" applyProtection="0"/>
    <xf numFmtId="187" fontId="3" fillId="0" borderId="0" applyFont="0" applyFill="0" applyBorder="0" applyAlignment="0" applyProtection="0"/>
    <xf numFmtId="165" fontId="19" fillId="0" borderId="0" applyFont="0" applyFill="0" applyBorder="0" applyAlignment="0" applyProtection="0"/>
    <xf numFmtId="185" fontId="19" fillId="0" borderId="0" applyFont="0" applyFill="0" applyBorder="0" applyAlignment="0" applyProtection="0"/>
    <xf numFmtId="178" fontId="22" fillId="0" borderId="0" applyFont="0" applyFill="0" applyBorder="0" applyAlignment="0" applyProtection="0"/>
    <xf numFmtId="179" fontId="19" fillId="0" borderId="0" applyFont="0" applyFill="0" applyBorder="0" applyAlignment="0" applyProtection="0"/>
    <xf numFmtId="184" fontId="3" fillId="0" borderId="0" applyFont="0" applyFill="0" applyBorder="0" applyAlignment="0" applyProtection="0"/>
    <xf numFmtId="203" fontId="23" fillId="0" borderId="0" applyFont="0" applyFill="0" applyBorder="0" applyAlignment="0" applyProtection="0"/>
    <xf numFmtId="204" fontId="19" fillId="0" borderId="0" applyFont="0" applyFill="0" applyBorder="0" applyAlignment="0" applyProtection="0"/>
    <xf numFmtId="204" fontId="19" fillId="0" borderId="0" applyFont="0" applyFill="0" applyBorder="0" applyAlignment="0" applyProtection="0"/>
    <xf numFmtId="205" fontId="23" fillId="0" borderId="0" applyFont="0" applyFill="0" applyBorder="0" applyAlignment="0" applyProtection="0"/>
    <xf numFmtId="204" fontId="19" fillId="0" borderId="0" applyFont="0" applyFill="0" applyBorder="0" applyAlignment="0" applyProtection="0"/>
    <xf numFmtId="203" fontId="23" fillId="0" borderId="0" applyFont="0" applyFill="0" applyBorder="0" applyAlignment="0" applyProtection="0"/>
    <xf numFmtId="204" fontId="19" fillId="0" borderId="0" applyFont="0" applyFill="0" applyBorder="0" applyAlignment="0" applyProtection="0"/>
    <xf numFmtId="184" fontId="19" fillId="0" borderId="0" applyFont="0" applyFill="0" applyBorder="0" applyAlignment="0" applyProtection="0"/>
    <xf numFmtId="184" fontId="19" fillId="0" borderId="0" applyFont="0" applyFill="0" applyBorder="0" applyAlignment="0" applyProtection="0"/>
    <xf numFmtId="205" fontId="23"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7" fontId="2" fillId="0" borderId="0" applyFont="0" applyFill="0" applyBorder="0" applyAlignment="0" applyProtection="0"/>
    <xf numFmtId="168" fontId="23" fillId="0" borderId="0" applyFont="0" applyFill="0" applyBorder="0" applyAlignment="0" applyProtection="0"/>
    <xf numFmtId="206" fontId="19" fillId="0" borderId="0" applyFont="0" applyFill="0" applyBorder="0" applyAlignment="0" applyProtection="0"/>
    <xf numFmtId="205" fontId="23" fillId="0" borderId="0" applyFont="0" applyFill="0" applyBorder="0" applyAlignment="0" applyProtection="0"/>
    <xf numFmtId="208" fontId="24" fillId="0" borderId="0" applyFont="0" applyFill="0" applyBorder="0" applyAlignment="0" applyProtection="0"/>
    <xf numFmtId="209" fontId="19" fillId="0" borderId="0" applyFont="0" applyFill="0" applyBorder="0" applyAlignment="0" applyProtection="0"/>
    <xf numFmtId="165" fontId="19" fillId="0" borderId="0" applyFont="0" applyFill="0" applyBorder="0" applyAlignment="0" applyProtection="0"/>
    <xf numFmtId="193" fontId="19" fillId="0" borderId="0" applyFont="0" applyFill="0" applyBorder="0" applyAlignment="0" applyProtection="0"/>
    <xf numFmtId="43" fontId="19" fillId="0" borderId="0" applyFont="0" applyFill="0" applyBorder="0" applyAlignment="0" applyProtection="0"/>
    <xf numFmtId="194" fontId="19" fillId="0" borderId="0" applyFont="0" applyFill="0" applyBorder="0" applyAlignment="0" applyProtection="0"/>
    <xf numFmtId="195" fontId="19" fillId="0" borderId="0" applyFont="0" applyFill="0" applyBorder="0" applyAlignment="0" applyProtection="0"/>
    <xf numFmtId="193" fontId="19" fillId="0" borderId="0" applyFont="0" applyFill="0" applyBorder="0" applyAlignment="0" applyProtection="0"/>
    <xf numFmtId="195"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93" fontId="19" fillId="0" borderId="0" applyFont="0" applyFill="0" applyBorder="0" applyAlignment="0" applyProtection="0"/>
    <xf numFmtId="194" fontId="19" fillId="0" borderId="0" applyFont="0" applyFill="0" applyBorder="0" applyAlignment="0" applyProtection="0"/>
    <xf numFmtId="19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195" fontId="19" fillId="0" borderId="0" applyFont="0" applyFill="0" applyBorder="0" applyAlignment="0" applyProtection="0"/>
    <xf numFmtId="195" fontId="19" fillId="0" borderId="0" applyFont="0" applyFill="0" applyBorder="0" applyAlignment="0" applyProtection="0"/>
    <xf numFmtId="194" fontId="19" fillId="0" borderId="0" applyFont="0" applyFill="0" applyBorder="0" applyAlignment="0" applyProtection="0"/>
    <xf numFmtId="197" fontId="19" fillId="0" borderId="0" applyFont="0" applyFill="0" applyBorder="0" applyAlignment="0" applyProtection="0"/>
    <xf numFmtId="195"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4"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43" fontId="19" fillId="0" borderId="0" applyFont="0" applyFill="0" applyBorder="0" applyAlignment="0" applyProtection="0"/>
    <xf numFmtId="195" fontId="19" fillId="0" borderId="0" applyFont="0" applyFill="0" applyBorder="0" applyAlignment="0" applyProtection="0"/>
    <xf numFmtId="43" fontId="19" fillId="0" borderId="0" applyFont="0" applyFill="0" applyBorder="0" applyAlignment="0" applyProtection="0"/>
    <xf numFmtId="193" fontId="19" fillId="0" borderId="0" applyFont="0" applyFill="0" applyBorder="0" applyAlignment="0" applyProtection="0"/>
    <xf numFmtId="195" fontId="19" fillId="0" borderId="0" applyFont="0" applyFill="0" applyBorder="0" applyAlignment="0" applyProtection="0"/>
    <xf numFmtId="195" fontId="19" fillId="0" borderId="0" applyFont="0" applyFill="0" applyBorder="0" applyAlignment="0" applyProtection="0"/>
    <xf numFmtId="195"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3" fontId="19" fillId="0" borderId="0" applyFont="0" applyFill="0" applyBorder="0" applyAlignment="0" applyProtection="0"/>
    <xf numFmtId="199" fontId="19" fillId="0" borderId="0" applyFont="0" applyFill="0" applyBorder="0" applyAlignment="0" applyProtection="0"/>
    <xf numFmtId="43" fontId="19" fillId="0" borderId="0" applyFont="0" applyFill="0" applyBorder="0" applyAlignment="0" applyProtection="0"/>
    <xf numFmtId="195" fontId="19" fillId="0" borderId="0" applyFont="0" applyFill="0" applyBorder="0" applyAlignment="0" applyProtection="0"/>
    <xf numFmtId="171" fontId="3" fillId="0" borderId="0" applyFont="0" applyFill="0" applyBorder="0" applyAlignment="0" applyProtection="0"/>
    <xf numFmtId="193" fontId="19" fillId="0" borderId="0" applyFont="0" applyFill="0" applyBorder="0" applyAlignment="0" applyProtection="0"/>
    <xf numFmtId="195" fontId="19" fillId="0" borderId="0" applyFont="0" applyFill="0" applyBorder="0" applyAlignment="0" applyProtection="0"/>
    <xf numFmtId="195" fontId="19" fillId="0" borderId="0" applyFont="0" applyFill="0" applyBorder="0" applyAlignment="0" applyProtection="0"/>
    <xf numFmtId="195" fontId="19" fillId="0" borderId="0" applyFont="0" applyFill="0" applyBorder="0" applyAlignment="0" applyProtection="0"/>
    <xf numFmtId="193" fontId="19" fillId="0" borderId="0" applyFont="0" applyFill="0" applyBorder="0" applyAlignment="0" applyProtection="0"/>
    <xf numFmtId="195" fontId="19" fillId="0" borderId="0" applyFont="0" applyFill="0" applyBorder="0" applyAlignment="0" applyProtection="0"/>
    <xf numFmtId="193" fontId="19" fillId="0" borderId="0" applyFont="0" applyFill="0" applyBorder="0" applyAlignment="0" applyProtection="0"/>
    <xf numFmtId="168" fontId="23" fillId="0" borderId="0" applyFont="0" applyFill="0" applyBorder="0" applyAlignment="0" applyProtection="0"/>
    <xf numFmtId="200" fontId="19" fillId="0" borderId="0" applyFont="0" applyFill="0" applyBorder="0" applyAlignment="0" applyProtection="0"/>
    <xf numFmtId="200" fontId="19" fillId="0" borderId="0" applyFont="0" applyFill="0" applyBorder="0" applyAlignment="0" applyProtection="0"/>
    <xf numFmtId="201" fontId="2" fillId="0" borderId="0" applyFont="0" applyFill="0" applyBorder="0" applyAlignment="0" applyProtection="0"/>
    <xf numFmtId="169" fontId="23" fillId="0" borderId="0" applyFont="0" applyFill="0" applyBorder="0" applyAlignment="0" applyProtection="0"/>
    <xf numFmtId="200" fontId="19" fillId="0" borderId="0" applyFont="0" applyFill="0" applyBorder="0" applyAlignment="0" applyProtection="0"/>
    <xf numFmtId="168" fontId="23" fillId="0" borderId="0" applyFont="0" applyFill="0" applyBorder="0" applyAlignment="0" applyProtection="0"/>
    <xf numFmtId="202" fontId="24" fillId="0" borderId="0" applyFont="0" applyFill="0" applyBorder="0" applyAlignment="0" applyProtection="0"/>
    <xf numFmtId="199" fontId="19" fillId="0" borderId="0" applyFont="0" applyFill="0" applyBorder="0" applyAlignment="0" applyProtection="0"/>
    <xf numFmtId="195" fontId="19" fillId="0" borderId="0" applyFont="0" applyFill="0" applyBorder="0" applyAlignment="0" applyProtection="0"/>
    <xf numFmtId="169" fontId="19"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69" fontId="19" fillId="0" borderId="0" applyFont="0" applyFill="0" applyBorder="0" applyAlignment="0" applyProtection="0"/>
    <xf numFmtId="195" fontId="19" fillId="0" borderId="0" applyFont="0" applyFill="0" applyBorder="0" applyAlignment="0" applyProtection="0"/>
    <xf numFmtId="195" fontId="19" fillId="0" borderId="0" applyFont="0" applyFill="0" applyBorder="0" applyAlignment="0" applyProtection="0"/>
    <xf numFmtId="43" fontId="19" fillId="0" borderId="0" applyFont="0" applyFill="0" applyBorder="0" applyAlignment="0" applyProtection="0"/>
    <xf numFmtId="195" fontId="19" fillId="0" borderId="0" applyFont="0" applyFill="0" applyBorder="0" applyAlignment="0" applyProtection="0"/>
    <xf numFmtId="183" fontId="19" fillId="0" borderId="0" applyFont="0" applyFill="0" applyBorder="0" applyAlignment="0" applyProtection="0"/>
    <xf numFmtId="41" fontId="19" fillId="0" borderId="0" applyFont="0" applyFill="0" applyBorder="0" applyAlignment="0" applyProtection="0"/>
    <xf numFmtId="210" fontId="19" fillId="0" borderId="0" applyFont="0" applyFill="0" applyBorder="0" applyAlignment="0" applyProtection="0"/>
    <xf numFmtId="211" fontId="19" fillId="0" borderId="0" applyFont="0" applyFill="0" applyBorder="0" applyAlignment="0" applyProtection="0"/>
    <xf numFmtId="183" fontId="19" fillId="0" borderId="0" applyFont="0" applyFill="0" applyBorder="0" applyAlignment="0" applyProtection="0"/>
    <xf numFmtId="21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183" fontId="19" fillId="0" borderId="0" applyFont="0" applyFill="0" applyBorder="0" applyAlignment="0" applyProtection="0"/>
    <xf numFmtId="210" fontId="19" fillId="0" borderId="0" applyFont="0" applyFill="0" applyBorder="0" applyAlignment="0" applyProtection="0"/>
    <xf numFmtId="212" fontId="19" fillId="0" borderId="0" applyFont="0" applyFill="0" applyBorder="0" applyAlignment="0" applyProtection="0"/>
    <xf numFmtId="183" fontId="3" fillId="0" borderId="0" applyFont="0" applyFill="0" applyBorder="0" applyAlignment="0" applyProtection="0"/>
    <xf numFmtId="41" fontId="19" fillId="0" borderId="0" applyFont="0" applyFill="0" applyBorder="0" applyAlignment="0" applyProtection="0"/>
    <xf numFmtId="183" fontId="3" fillId="0" borderId="0" applyFont="0" applyFill="0" applyBorder="0" applyAlignment="0" applyProtection="0"/>
    <xf numFmtId="211" fontId="19" fillId="0" borderId="0" applyFont="0" applyFill="0" applyBorder="0" applyAlignment="0" applyProtection="0"/>
    <xf numFmtId="211" fontId="19" fillId="0" borderId="0" applyFont="0" applyFill="0" applyBorder="0" applyAlignment="0" applyProtection="0"/>
    <xf numFmtId="210" fontId="19" fillId="0" borderId="0" applyFont="0" applyFill="0" applyBorder="0" applyAlignment="0" applyProtection="0"/>
    <xf numFmtId="213" fontId="19" fillId="0" borderId="0" applyFont="0" applyFill="0" applyBorder="0" applyAlignment="0" applyProtection="0"/>
    <xf numFmtId="211" fontId="19" fillId="0" borderId="0" applyFont="0" applyFill="0" applyBorder="0" applyAlignment="0" applyProtection="0"/>
    <xf numFmtId="214" fontId="19" fillId="0" borderId="0" applyFont="0" applyFill="0" applyBorder="0" applyAlignment="0" applyProtection="0"/>
    <xf numFmtId="215" fontId="19" fillId="0" borderId="0" applyFont="0" applyFill="0" applyBorder="0" applyAlignment="0" applyProtection="0"/>
    <xf numFmtId="214" fontId="19" fillId="0" borderId="0" applyFont="0" applyFill="0" applyBorder="0" applyAlignment="0" applyProtection="0"/>
    <xf numFmtId="210" fontId="19" fillId="0" borderId="0" applyFont="0" applyFill="0" applyBorder="0" applyAlignment="0" applyProtection="0"/>
    <xf numFmtId="183" fontId="19" fillId="0" borderId="0" applyFont="0" applyFill="0" applyBorder="0" applyAlignment="0" applyProtection="0"/>
    <xf numFmtId="183" fontId="19" fillId="0" borderId="0" applyFont="0" applyFill="0" applyBorder="0" applyAlignment="0" applyProtection="0"/>
    <xf numFmtId="41" fontId="19" fillId="0" borderId="0" applyFont="0" applyFill="0" applyBorder="0" applyAlignment="0" applyProtection="0"/>
    <xf numFmtId="211" fontId="19" fillId="0" borderId="0" applyFont="0" applyFill="0" applyBorder="0" applyAlignment="0" applyProtection="0"/>
    <xf numFmtId="41" fontId="19" fillId="0" borderId="0" applyFont="0" applyFill="0" applyBorder="0" applyAlignment="0" applyProtection="0"/>
    <xf numFmtId="183" fontId="19" fillId="0" borderId="0" applyFont="0" applyFill="0" applyBorder="0" applyAlignment="0" applyProtection="0"/>
    <xf numFmtId="211" fontId="19" fillId="0" borderId="0" applyFont="0" applyFill="0" applyBorder="0" applyAlignment="0" applyProtection="0"/>
    <xf numFmtId="211" fontId="19" fillId="0" borderId="0" applyFont="0" applyFill="0" applyBorder="0" applyAlignment="0" applyProtection="0"/>
    <xf numFmtId="211" fontId="19" fillId="0" borderId="0" applyFont="0" applyFill="0" applyBorder="0" applyAlignment="0" applyProtection="0"/>
    <xf numFmtId="213" fontId="19" fillId="0" borderId="0" applyFont="0" applyFill="0" applyBorder="0" applyAlignment="0" applyProtection="0"/>
    <xf numFmtId="213" fontId="19" fillId="0" borderId="0" applyFont="0" applyFill="0" applyBorder="0" applyAlignment="0" applyProtection="0"/>
    <xf numFmtId="183" fontId="19" fillId="0" borderId="0" applyFont="0" applyFill="0" applyBorder="0" applyAlignment="0" applyProtection="0"/>
    <xf numFmtId="216" fontId="19" fillId="0" borderId="0" applyFont="0" applyFill="0" applyBorder="0" applyAlignment="0" applyProtection="0"/>
    <xf numFmtId="41" fontId="19" fillId="0" borderId="0" applyFont="0" applyFill="0" applyBorder="0" applyAlignment="0" applyProtection="0"/>
    <xf numFmtId="211" fontId="19" fillId="0" borderId="0" applyFont="0" applyFill="0" applyBorder="0" applyAlignment="0" applyProtection="0"/>
    <xf numFmtId="170" fontId="3" fillId="0" borderId="0" applyFont="0" applyFill="0" applyBorder="0" applyAlignment="0" applyProtection="0"/>
    <xf numFmtId="183" fontId="19" fillId="0" borderId="0" applyFont="0" applyFill="0" applyBorder="0" applyAlignment="0" applyProtection="0"/>
    <xf numFmtId="211" fontId="19" fillId="0" borderId="0" applyFont="0" applyFill="0" applyBorder="0" applyAlignment="0" applyProtection="0"/>
    <xf numFmtId="211" fontId="19" fillId="0" borderId="0" applyFont="0" applyFill="0" applyBorder="0" applyAlignment="0" applyProtection="0"/>
    <xf numFmtId="211" fontId="19" fillId="0" borderId="0" applyFont="0" applyFill="0" applyBorder="0" applyAlignment="0" applyProtection="0"/>
    <xf numFmtId="183" fontId="19" fillId="0" borderId="0" applyFont="0" applyFill="0" applyBorder="0" applyAlignment="0" applyProtection="0"/>
    <xf numFmtId="211" fontId="19" fillId="0" borderId="0" applyFont="0" applyFill="0" applyBorder="0" applyAlignment="0" applyProtection="0"/>
    <xf numFmtId="183" fontId="19" fillId="0" borderId="0" applyFont="0" applyFill="0" applyBorder="0" applyAlignment="0" applyProtection="0"/>
    <xf numFmtId="178" fontId="23" fillId="0" borderId="0" applyFont="0" applyFill="0" applyBorder="0" applyAlignment="0" applyProtection="0"/>
    <xf numFmtId="217" fontId="19" fillId="0" borderId="0" applyFont="0" applyFill="0" applyBorder="0" applyAlignment="0" applyProtection="0"/>
    <xf numFmtId="217" fontId="19" fillId="0" borderId="0" applyFont="0" applyFill="0" applyBorder="0" applyAlignment="0" applyProtection="0"/>
    <xf numFmtId="218" fontId="2" fillId="0" borderId="0" applyFont="0" applyFill="0" applyBorder="0" applyAlignment="0" applyProtection="0"/>
    <xf numFmtId="188" fontId="23" fillId="0" borderId="0" applyFont="0" applyFill="0" applyBorder="0" applyAlignment="0" applyProtection="0"/>
    <xf numFmtId="217" fontId="19" fillId="0" borderId="0" applyFont="0" applyFill="0" applyBorder="0" applyAlignment="0" applyProtection="0"/>
    <xf numFmtId="178" fontId="23" fillId="0" borderId="0" applyFont="0" applyFill="0" applyBorder="0" applyAlignment="0" applyProtection="0"/>
    <xf numFmtId="219" fontId="24" fillId="0" borderId="0" applyFont="0" applyFill="0" applyBorder="0" applyAlignment="0" applyProtection="0"/>
    <xf numFmtId="211"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211" fontId="19" fillId="0" borderId="0" applyFont="0" applyFill="0" applyBorder="0" applyAlignment="0" applyProtection="0"/>
    <xf numFmtId="211" fontId="19" fillId="0" borderId="0" applyFont="0" applyFill="0" applyBorder="0" applyAlignment="0" applyProtection="0"/>
    <xf numFmtId="41" fontId="19" fillId="0" borderId="0" applyFont="0" applyFill="0" applyBorder="0" applyAlignment="0" applyProtection="0"/>
    <xf numFmtId="211" fontId="19" fillId="0" borderId="0" applyFont="0" applyFill="0" applyBorder="0" applyAlignment="0" applyProtection="0"/>
    <xf numFmtId="184" fontId="3" fillId="0" borderId="0" applyFont="0" applyFill="0" applyBorder="0" applyAlignment="0" applyProtection="0"/>
    <xf numFmtId="185" fontId="19" fillId="0" borderId="0" applyFont="0" applyFill="0" applyBorder="0" applyAlignment="0" applyProtection="0"/>
    <xf numFmtId="186" fontId="19" fillId="0" borderId="0" applyFont="0" applyFill="0" applyBorder="0" applyAlignment="0" applyProtection="0"/>
    <xf numFmtId="185" fontId="19" fillId="0" borderId="0" applyFont="0" applyFill="0" applyBorder="0" applyAlignment="0" applyProtection="0"/>
    <xf numFmtId="178" fontId="22" fillId="0" borderId="0" applyFont="0" applyFill="0" applyBorder="0" applyAlignment="0" applyProtection="0"/>
    <xf numFmtId="165" fontId="19" fillId="0" borderId="0" applyFont="0" applyFill="0" applyBorder="0" applyAlignment="0" applyProtection="0"/>
    <xf numFmtId="187" fontId="3" fillId="0" borderId="0" applyFont="0" applyFill="0" applyBorder="0" applyAlignment="0" applyProtection="0"/>
    <xf numFmtId="165" fontId="19" fillId="0" borderId="0" applyFont="0" applyFill="0" applyBorder="0" applyAlignment="0" applyProtection="0"/>
    <xf numFmtId="185" fontId="19" fillId="0" borderId="0" applyFont="0" applyFill="0" applyBorder="0" applyAlignment="0" applyProtection="0"/>
    <xf numFmtId="178" fontId="22" fillId="0" borderId="0" applyFont="0" applyFill="0" applyBorder="0" applyAlignment="0" applyProtection="0"/>
    <xf numFmtId="179" fontId="19" fillId="0" borderId="0" applyFont="0" applyFill="0" applyBorder="0" applyAlignment="0" applyProtection="0"/>
    <xf numFmtId="184" fontId="3" fillId="0" borderId="0" applyFont="0" applyFill="0" applyBorder="0" applyAlignment="0" applyProtection="0"/>
    <xf numFmtId="203" fontId="23" fillId="0" borderId="0" applyFont="0" applyFill="0" applyBorder="0" applyAlignment="0" applyProtection="0"/>
    <xf numFmtId="204" fontId="19" fillId="0" borderId="0" applyFont="0" applyFill="0" applyBorder="0" applyAlignment="0" applyProtection="0"/>
    <xf numFmtId="204" fontId="19" fillId="0" borderId="0" applyFont="0" applyFill="0" applyBorder="0" applyAlignment="0" applyProtection="0"/>
    <xf numFmtId="205" fontId="23" fillId="0" borderId="0" applyFont="0" applyFill="0" applyBorder="0" applyAlignment="0" applyProtection="0"/>
    <xf numFmtId="204" fontId="19" fillId="0" borderId="0" applyFont="0" applyFill="0" applyBorder="0" applyAlignment="0" applyProtection="0"/>
    <xf numFmtId="203" fontId="23" fillId="0" borderId="0" applyFont="0" applyFill="0" applyBorder="0" applyAlignment="0" applyProtection="0"/>
    <xf numFmtId="204" fontId="19" fillId="0" borderId="0" applyFont="0" applyFill="0" applyBorder="0" applyAlignment="0" applyProtection="0"/>
    <xf numFmtId="184" fontId="19" fillId="0" borderId="0" applyFont="0" applyFill="0" applyBorder="0" applyAlignment="0" applyProtection="0"/>
    <xf numFmtId="184" fontId="19" fillId="0" borderId="0" applyFont="0" applyFill="0" applyBorder="0" applyAlignment="0" applyProtection="0"/>
    <xf numFmtId="205" fontId="23"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7" fontId="2" fillId="0" borderId="0" applyFont="0" applyFill="0" applyBorder="0" applyAlignment="0" applyProtection="0"/>
    <xf numFmtId="168" fontId="23" fillId="0" borderId="0" applyFont="0" applyFill="0" applyBorder="0" applyAlignment="0" applyProtection="0"/>
    <xf numFmtId="206" fontId="19" fillId="0" borderId="0" applyFont="0" applyFill="0" applyBorder="0" applyAlignment="0" applyProtection="0"/>
    <xf numFmtId="205" fontId="23" fillId="0" borderId="0" applyFont="0" applyFill="0" applyBorder="0" applyAlignment="0" applyProtection="0"/>
    <xf numFmtId="208" fontId="24" fillId="0" borderId="0" applyFont="0" applyFill="0" applyBorder="0" applyAlignment="0" applyProtection="0"/>
    <xf numFmtId="209" fontId="19" fillId="0" borderId="0" applyFont="0" applyFill="0" applyBorder="0" applyAlignment="0" applyProtection="0"/>
    <xf numFmtId="168" fontId="3" fillId="0" borderId="0" applyFont="0" applyFill="0" applyBorder="0" applyAlignment="0" applyProtection="0"/>
    <xf numFmtId="165" fontId="19" fillId="0" borderId="0" applyFont="0" applyFill="0" applyBorder="0" applyAlignment="0" applyProtection="0"/>
    <xf numFmtId="169" fontId="3" fillId="0" borderId="0" applyFont="0" applyFill="0" applyBorder="0" applyAlignment="0" applyProtection="0"/>
    <xf numFmtId="183" fontId="19" fillId="0" borderId="0" applyFont="0" applyFill="0" applyBorder="0" applyAlignment="0" applyProtection="0"/>
    <xf numFmtId="41" fontId="19" fillId="0" borderId="0" applyFont="0" applyFill="0" applyBorder="0" applyAlignment="0" applyProtection="0"/>
    <xf numFmtId="210" fontId="19" fillId="0" borderId="0" applyFont="0" applyFill="0" applyBorder="0" applyAlignment="0" applyProtection="0"/>
    <xf numFmtId="211" fontId="19" fillId="0" borderId="0" applyFont="0" applyFill="0" applyBorder="0" applyAlignment="0" applyProtection="0"/>
    <xf numFmtId="183" fontId="19" fillId="0" borderId="0" applyFont="0" applyFill="0" applyBorder="0" applyAlignment="0" applyProtection="0"/>
    <xf numFmtId="21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183" fontId="19" fillId="0" borderId="0" applyFont="0" applyFill="0" applyBorder="0" applyAlignment="0" applyProtection="0"/>
    <xf numFmtId="210" fontId="19" fillId="0" borderId="0" applyFont="0" applyFill="0" applyBorder="0" applyAlignment="0" applyProtection="0"/>
    <xf numFmtId="212" fontId="19" fillId="0" borderId="0" applyFont="0" applyFill="0" applyBorder="0" applyAlignment="0" applyProtection="0"/>
    <xf numFmtId="183" fontId="3" fillId="0" borderId="0" applyFont="0" applyFill="0" applyBorder="0" applyAlignment="0" applyProtection="0"/>
    <xf numFmtId="41" fontId="19" fillId="0" borderId="0" applyFont="0" applyFill="0" applyBorder="0" applyAlignment="0" applyProtection="0"/>
    <xf numFmtId="183" fontId="3" fillId="0" borderId="0" applyFont="0" applyFill="0" applyBorder="0" applyAlignment="0" applyProtection="0"/>
    <xf numFmtId="211" fontId="19" fillId="0" borderId="0" applyFont="0" applyFill="0" applyBorder="0" applyAlignment="0" applyProtection="0"/>
    <xf numFmtId="211" fontId="19" fillId="0" borderId="0" applyFont="0" applyFill="0" applyBorder="0" applyAlignment="0" applyProtection="0"/>
    <xf numFmtId="210" fontId="19" fillId="0" borderId="0" applyFont="0" applyFill="0" applyBorder="0" applyAlignment="0" applyProtection="0"/>
    <xf numFmtId="213" fontId="19" fillId="0" borderId="0" applyFont="0" applyFill="0" applyBorder="0" applyAlignment="0" applyProtection="0"/>
    <xf numFmtId="211" fontId="19" fillId="0" borderId="0" applyFont="0" applyFill="0" applyBorder="0" applyAlignment="0" applyProtection="0"/>
    <xf numFmtId="214" fontId="19" fillId="0" borderId="0" applyFont="0" applyFill="0" applyBorder="0" applyAlignment="0" applyProtection="0"/>
    <xf numFmtId="215" fontId="19" fillId="0" borderId="0" applyFont="0" applyFill="0" applyBorder="0" applyAlignment="0" applyProtection="0"/>
    <xf numFmtId="214" fontId="19" fillId="0" borderId="0" applyFont="0" applyFill="0" applyBorder="0" applyAlignment="0" applyProtection="0"/>
    <xf numFmtId="210" fontId="19" fillId="0" borderId="0" applyFont="0" applyFill="0" applyBorder="0" applyAlignment="0" applyProtection="0"/>
    <xf numFmtId="183" fontId="19" fillId="0" borderId="0" applyFont="0" applyFill="0" applyBorder="0" applyAlignment="0" applyProtection="0"/>
    <xf numFmtId="183" fontId="19" fillId="0" borderId="0" applyFont="0" applyFill="0" applyBorder="0" applyAlignment="0" applyProtection="0"/>
    <xf numFmtId="41" fontId="19" fillId="0" borderId="0" applyFont="0" applyFill="0" applyBorder="0" applyAlignment="0" applyProtection="0"/>
    <xf numFmtId="211" fontId="19" fillId="0" borderId="0" applyFont="0" applyFill="0" applyBorder="0" applyAlignment="0" applyProtection="0"/>
    <xf numFmtId="41" fontId="19" fillId="0" borderId="0" applyFont="0" applyFill="0" applyBorder="0" applyAlignment="0" applyProtection="0"/>
    <xf numFmtId="183" fontId="19" fillId="0" borderId="0" applyFont="0" applyFill="0" applyBorder="0" applyAlignment="0" applyProtection="0"/>
    <xf numFmtId="211" fontId="19" fillId="0" borderId="0" applyFont="0" applyFill="0" applyBorder="0" applyAlignment="0" applyProtection="0"/>
    <xf numFmtId="211" fontId="19" fillId="0" borderId="0" applyFont="0" applyFill="0" applyBorder="0" applyAlignment="0" applyProtection="0"/>
    <xf numFmtId="211" fontId="19" fillId="0" borderId="0" applyFont="0" applyFill="0" applyBorder="0" applyAlignment="0" applyProtection="0"/>
    <xf numFmtId="213" fontId="19" fillId="0" borderId="0" applyFont="0" applyFill="0" applyBorder="0" applyAlignment="0" applyProtection="0"/>
    <xf numFmtId="213" fontId="19" fillId="0" borderId="0" applyFont="0" applyFill="0" applyBorder="0" applyAlignment="0" applyProtection="0"/>
    <xf numFmtId="183" fontId="19" fillId="0" borderId="0" applyFont="0" applyFill="0" applyBorder="0" applyAlignment="0" applyProtection="0"/>
    <xf numFmtId="216" fontId="19" fillId="0" borderId="0" applyFont="0" applyFill="0" applyBorder="0" applyAlignment="0" applyProtection="0"/>
    <xf numFmtId="41" fontId="19" fillId="0" borderId="0" applyFont="0" applyFill="0" applyBorder="0" applyAlignment="0" applyProtection="0"/>
    <xf numFmtId="211" fontId="19" fillId="0" borderId="0" applyFont="0" applyFill="0" applyBorder="0" applyAlignment="0" applyProtection="0"/>
    <xf numFmtId="170" fontId="3" fillId="0" borderId="0" applyFont="0" applyFill="0" applyBorder="0" applyAlignment="0" applyProtection="0"/>
    <xf numFmtId="183" fontId="19" fillId="0" borderId="0" applyFont="0" applyFill="0" applyBorder="0" applyAlignment="0" applyProtection="0"/>
    <xf numFmtId="211" fontId="19" fillId="0" borderId="0" applyFont="0" applyFill="0" applyBorder="0" applyAlignment="0" applyProtection="0"/>
    <xf numFmtId="211" fontId="19" fillId="0" borderId="0" applyFont="0" applyFill="0" applyBorder="0" applyAlignment="0" applyProtection="0"/>
    <xf numFmtId="211" fontId="19" fillId="0" borderId="0" applyFont="0" applyFill="0" applyBorder="0" applyAlignment="0" applyProtection="0"/>
    <xf numFmtId="183" fontId="19" fillId="0" borderId="0" applyFont="0" applyFill="0" applyBorder="0" applyAlignment="0" applyProtection="0"/>
    <xf numFmtId="211" fontId="19" fillId="0" borderId="0" applyFont="0" applyFill="0" applyBorder="0" applyAlignment="0" applyProtection="0"/>
    <xf numFmtId="183" fontId="19" fillId="0" borderId="0" applyFont="0" applyFill="0" applyBorder="0" applyAlignment="0" applyProtection="0"/>
    <xf numFmtId="178" fontId="23" fillId="0" borderId="0" applyFont="0" applyFill="0" applyBorder="0" applyAlignment="0" applyProtection="0"/>
    <xf numFmtId="217" fontId="19" fillId="0" borderId="0" applyFont="0" applyFill="0" applyBorder="0" applyAlignment="0" applyProtection="0"/>
    <xf numFmtId="217" fontId="19" fillId="0" borderId="0" applyFont="0" applyFill="0" applyBorder="0" applyAlignment="0" applyProtection="0"/>
    <xf numFmtId="218" fontId="2" fillId="0" borderId="0" applyFont="0" applyFill="0" applyBorder="0" applyAlignment="0" applyProtection="0"/>
    <xf numFmtId="188" fontId="23" fillId="0" borderId="0" applyFont="0" applyFill="0" applyBorder="0" applyAlignment="0" applyProtection="0"/>
    <xf numFmtId="217" fontId="19" fillId="0" borderId="0" applyFont="0" applyFill="0" applyBorder="0" applyAlignment="0" applyProtection="0"/>
    <xf numFmtId="178" fontId="23" fillId="0" borderId="0" applyFont="0" applyFill="0" applyBorder="0" applyAlignment="0" applyProtection="0"/>
    <xf numFmtId="219" fontId="24" fillId="0" borderId="0" applyFont="0" applyFill="0" applyBorder="0" applyAlignment="0" applyProtection="0"/>
    <xf numFmtId="211"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211" fontId="19" fillId="0" borderId="0" applyFont="0" applyFill="0" applyBorder="0" applyAlignment="0" applyProtection="0"/>
    <xf numFmtId="211" fontId="19" fillId="0" borderId="0" applyFont="0" applyFill="0" applyBorder="0" applyAlignment="0" applyProtection="0"/>
    <xf numFmtId="41" fontId="19" fillId="0" borderId="0" applyFont="0" applyFill="0" applyBorder="0" applyAlignment="0" applyProtection="0"/>
    <xf numFmtId="211" fontId="19" fillId="0" borderId="0" applyFont="0" applyFill="0" applyBorder="0" applyAlignment="0" applyProtection="0"/>
    <xf numFmtId="193" fontId="19" fillId="0" borderId="0" applyFont="0" applyFill="0" applyBorder="0" applyAlignment="0" applyProtection="0"/>
    <xf numFmtId="43" fontId="19" fillId="0" borderId="0" applyFont="0" applyFill="0" applyBorder="0" applyAlignment="0" applyProtection="0"/>
    <xf numFmtId="194" fontId="19" fillId="0" borderId="0" applyFont="0" applyFill="0" applyBorder="0" applyAlignment="0" applyProtection="0"/>
    <xf numFmtId="195" fontId="19" fillId="0" borderId="0" applyFont="0" applyFill="0" applyBorder="0" applyAlignment="0" applyProtection="0"/>
    <xf numFmtId="193" fontId="19" fillId="0" borderId="0" applyFont="0" applyFill="0" applyBorder="0" applyAlignment="0" applyProtection="0"/>
    <xf numFmtId="195"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93" fontId="19" fillId="0" borderId="0" applyFont="0" applyFill="0" applyBorder="0" applyAlignment="0" applyProtection="0"/>
    <xf numFmtId="194" fontId="19" fillId="0" borderId="0" applyFont="0" applyFill="0" applyBorder="0" applyAlignment="0" applyProtection="0"/>
    <xf numFmtId="19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195" fontId="19" fillId="0" borderId="0" applyFont="0" applyFill="0" applyBorder="0" applyAlignment="0" applyProtection="0"/>
    <xf numFmtId="195" fontId="19" fillId="0" borderId="0" applyFont="0" applyFill="0" applyBorder="0" applyAlignment="0" applyProtection="0"/>
    <xf numFmtId="194" fontId="19" fillId="0" borderId="0" applyFont="0" applyFill="0" applyBorder="0" applyAlignment="0" applyProtection="0"/>
    <xf numFmtId="197" fontId="19" fillId="0" borderId="0" applyFont="0" applyFill="0" applyBorder="0" applyAlignment="0" applyProtection="0"/>
    <xf numFmtId="195"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4"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43" fontId="19" fillId="0" borderId="0" applyFont="0" applyFill="0" applyBorder="0" applyAlignment="0" applyProtection="0"/>
    <xf numFmtId="195" fontId="19" fillId="0" borderId="0" applyFont="0" applyFill="0" applyBorder="0" applyAlignment="0" applyProtection="0"/>
    <xf numFmtId="43" fontId="19" fillId="0" borderId="0" applyFont="0" applyFill="0" applyBorder="0" applyAlignment="0" applyProtection="0"/>
    <xf numFmtId="193" fontId="19" fillId="0" borderId="0" applyFont="0" applyFill="0" applyBorder="0" applyAlignment="0" applyProtection="0"/>
    <xf numFmtId="195" fontId="19" fillId="0" borderId="0" applyFont="0" applyFill="0" applyBorder="0" applyAlignment="0" applyProtection="0"/>
    <xf numFmtId="195" fontId="19" fillId="0" borderId="0" applyFont="0" applyFill="0" applyBorder="0" applyAlignment="0" applyProtection="0"/>
    <xf numFmtId="195"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3" fontId="19" fillId="0" borderId="0" applyFont="0" applyFill="0" applyBorder="0" applyAlignment="0" applyProtection="0"/>
    <xf numFmtId="199" fontId="19" fillId="0" borderId="0" applyFont="0" applyFill="0" applyBorder="0" applyAlignment="0" applyProtection="0"/>
    <xf numFmtId="43" fontId="19" fillId="0" borderId="0" applyFont="0" applyFill="0" applyBorder="0" applyAlignment="0" applyProtection="0"/>
    <xf numFmtId="195" fontId="19" fillId="0" borderId="0" applyFont="0" applyFill="0" applyBorder="0" applyAlignment="0" applyProtection="0"/>
    <xf numFmtId="171" fontId="3" fillId="0" borderId="0" applyFont="0" applyFill="0" applyBorder="0" applyAlignment="0" applyProtection="0"/>
    <xf numFmtId="193" fontId="19" fillId="0" borderId="0" applyFont="0" applyFill="0" applyBorder="0" applyAlignment="0" applyProtection="0"/>
    <xf numFmtId="195" fontId="19" fillId="0" borderId="0" applyFont="0" applyFill="0" applyBorder="0" applyAlignment="0" applyProtection="0"/>
    <xf numFmtId="195" fontId="19" fillId="0" borderId="0" applyFont="0" applyFill="0" applyBorder="0" applyAlignment="0" applyProtection="0"/>
    <xf numFmtId="195" fontId="19" fillId="0" borderId="0" applyFont="0" applyFill="0" applyBorder="0" applyAlignment="0" applyProtection="0"/>
    <xf numFmtId="193" fontId="19" fillId="0" borderId="0" applyFont="0" applyFill="0" applyBorder="0" applyAlignment="0" applyProtection="0"/>
    <xf numFmtId="195" fontId="19" fillId="0" borderId="0" applyFont="0" applyFill="0" applyBorder="0" applyAlignment="0" applyProtection="0"/>
    <xf numFmtId="193" fontId="19" fillId="0" borderId="0" applyFont="0" applyFill="0" applyBorder="0" applyAlignment="0" applyProtection="0"/>
    <xf numFmtId="168" fontId="23" fillId="0" borderId="0" applyFont="0" applyFill="0" applyBorder="0" applyAlignment="0" applyProtection="0"/>
    <xf numFmtId="200" fontId="19" fillId="0" borderId="0" applyFont="0" applyFill="0" applyBorder="0" applyAlignment="0" applyProtection="0"/>
    <xf numFmtId="200" fontId="19" fillId="0" borderId="0" applyFont="0" applyFill="0" applyBorder="0" applyAlignment="0" applyProtection="0"/>
    <xf numFmtId="201" fontId="2" fillId="0" borderId="0" applyFont="0" applyFill="0" applyBorder="0" applyAlignment="0" applyProtection="0"/>
    <xf numFmtId="169" fontId="23" fillId="0" borderId="0" applyFont="0" applyFill="0" applyBorder="0" applyAlignment="0" applyProtection="0"/>
    <xf numFmtId="200" fontId="19" fillId="0" borderId="0" applyFont="0" applyFill="0" applyBorder="0" applyAlignment="0" applyProtection="0"/>
    <xf numFmtId="168" fontId="23" fillId="0" borderId="0" applyFont="0" applyFill="0" applyBorder="0" applyAlignment="0" applyProtection="0"/>
    <xf numFmtId="202" fontId="24" fillId="0" borderId="0" applyFont="0" applyFill="0" applyBorder="0" applyAlignment="0" applyProtection="0"/>
    <xf numFmtId="199" fontId="19" fillId="0" borderId="0" applyFont="0" applyFill="0" applyBorder="0" applyAlignment="0" applyProtection="0"/>
    <xf numFmtId="195"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95" fontId="19" fillId="0" borderId="0" applyFont="0" applyFill="0" applyBorder="0" applyAlignment="0" applyProtection="0"/>
    <xf numFmtId="195" fontId="19" fillId="0" borderId="0" applyFont="0" applyFill="0" applyBorder="0" applyAlignment="0" applyProtection="0"/>
    <xf numFmtId="43" fontId="19" fillId="0" borderId="0" applyFont="0" applyFill="0" applyBorder="0" applyAlignment="0" applyProtection="0"/>
    <xf numFmtId="195" fontId="19" fillId="0" borderId="0" applyFont="0" applyFill="0" applyBorder="0" applyAlignment="0" applyProtection="0"/>
    <xf numFmtId="168" fontId="3" fillId="0" borderId="0" applyFont="0" applyFill="0" applyBorder="0" applyAlignment="0" applyProtection="0"/>
    <xf numFmtId="172"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88" fontId="2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90" fontId="2" fillId="0" borderId="0" applyFont="0" applyFill="0" applyBorder="0" applyAlignment="0" applyProtection="0"/>
    <xf numFmtId="190" fontId="23" fillId="0" borderId="0" applyFont="0" applyFill="0" applyBorder="0" applyAlignment="0" applyProtection="0"/>
    <xf numFmtId="189" fontId="3" fillId="0" borderId="0" applyFont="0" applyFill="0" applyBorder="0" applyAlignment="0" applyProtection="0"/>
    <xf numFmtId="188" fontId="23" fillId="0" borderId="0" applyFont="0" applyFill="0" applyBorder="0" applyAlignment="0" applyProtection="0"/>
    <xf numFmtId="191" fontId="3" fillId="0" borderId="0" applyFont="0" applyFill="0" applyBorder="0" applyAlignment="0" applyProtection="0"/>
    <xf numFmtId="178" fontId="3" fillId="0" borderId="0" applyFont="0" applyFill="0" applyBorder="0" applyAlignment="0" applyProtection="0"/>
    <xf numFmtId="169"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65" fontId="19" fillId="0" borderId="0" applyFont="0" applyFill="0" applyBorder="0" applyAlignment="0" applyProtection="0"/>
    <xf numFmtId="185" fontId="19" fillId="0" borderId="0" applyFont="0" applyFill="0" applyBorder="0" applyAlignment="0" applyProtection="0"/>
    <xf numFmtId="178" fontId="22"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179" fontId="19" fillId="0" borderId="0" applyFont="0" applyFill="0" applyBorder="0" applyAlignment="0" applyProtection="0"/>
    <xf numFmtId="184" fontId="3" fillId="0" borderId="0" applyFont="0" applyFill="0" applyBorder="0" applyAlignment="0" applyProtection="0"/>
    <xf numFmtId="203" fontId="23" fillId="0" borderId="0" applyFont="0" applyFill="0" applyBorder="0" applyAlignment="0" applyProtection="0"/>
    <xf numFmtId="204" fontId="19" fillId="0" borderId="0" applyFont="0" applyFill="0" applyBorder="0" applyAlignment="0" applyProtection="0"/>
    <xf numFmtId="204" fontId="19" fillId="0" borderId="0" applyFont="0" applyFill="0" applyBorder="0" applyAlignment="0" applyProtection="0"/>
    <xf numFmtId="205" fontId="23" fillId="0" borderId="0" applyFont="0" applyFill="0" applyBorder="0" applyAlignment="0" applyProtection="0"/>
    <xf numFmtId="204" fontId="19" fillId="0" borderId="0" applyFont="0" applyFill="0" applyBorder="0" applyAlignment="0" applyProtection="0"/>
    <xf numFmtId="203" fontId="23" fillId="0" borderId="0" applyFont="0" applyFill="0" applyBorder="0" applyAlignment="0" applyProtection="0"/>
    <xf numFmtId="204" fontId="19" fillId="0" borderId="0" applyFont="0" applyFill="0" applyBorder="0" applyAlignment="0" applyProtection="0"/>
    <xf numFmtId="184" fontId="19" fillId="0" borderId="0" applyFont="0" applyFill="0" applyBorder="0" applyAlignment="0" applyProtection="0"/>
    <xf numFmtId="184"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0" fontId="10" fillId="0" borderId="0"/>
    <xf numFmtId="205" fontId="23"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7" fontId="2" fillId="0" borderId="0" applyFont="0" applyFill="0" applyBorder="0" applyAlignment="0" applyProtection="0"/>
    <xf numFmtId="168" fontId="23" fillId="0" borderId="0" applyFont="0" applyFill="0" applyBorder="0" applyAlignment="0" applyProtection="0"/>
    <xf numFmtId="206" fontId="19" fillId="0" borderId="0" applyFont="0" applyFill="0" applyBorder="0" applyAlignment="0" applyProtection="0"/>
    <xf numFmtId="205" fontId="23" fillId="0" borderId="0" applyFont="0" applyFill="0" applyBorder="0" applyAlignment="0" applyProtection="0"/>
    <xf numFmtId="208" fontId="24" fillId="0" borderId="0" applyFont="0" applyFill="0" applyBorder="0" applyAlignment="0" applyProtection="0"/>
    <xf numFmtId="209"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8" fontId="3" fillId="0" borderId="0" applyFont="0" applyFill="0" applyBorder="0" applyAlignment="0" applyProtection="0"/>
    <xf numFmtId="183" fontId="19" fillId="0" borderId="0" applyFont="0" applyFill="0" applyBorder="0" applyAlignment="0" applyProtection="0"/>
    <xf numFmtId="41" fontId="19" fillId="0" borderId="0" applyFont="0" applyFill="0" applyBorder="0" applyAlignment="0" applyProtection="0"/>
    <xf numFmtId="210" fontId="19" fillId="0" borderId="0" applyFont="0" applyFill="0" applyBorder="0" applyAlignment="0" applyProtection="0"/>
    <xf numFmtId="211" fontId="19" fillId="0" borderId="0" applyFont="0" applyFill="0" applyBorder="0" applyAlignment="0" applyProtection="0"/>
    <xf numFmtId="183" fontId="19" fillId="0" borderId="0" applyFont="0" applyFill="0" applyBorder="0" applyAlignment="0" applyProtection="0"/>
    <xf numFmtId="21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183" fontId="19" fillId="0" borderId="0" applyFont="0" applyFill="0" applyBorder="0" applyAlignment="0" applyProtection="0"/>
    <xf numFmtId="210" fontId="19" fillId="0" borderId="0" applyFont="0" applyFill="0" applyBorder="0" applyAlignment="0" applyProtection="0"/>
    <xf numFmtId="212" fontId="19" fillId="0" borderId="0" applyFont="0" applyFill="0" applyBorder="0" applyAlignment="0" applyProtection="0"/>
    <xf numFmtId="183" fontId="3" fillId="0" borderId="0" applyFont="0" applyFill="0" applyBorder="0" applyAlignment="0" applyProtection="0"/>
    <xf numFmtId="41" fontId="19" fillId="0" borderId="0" applyFont="0" applyFill="0" applyBorder="0" applyAlignment="0" applyProtection="0"/>
    <xf numFmtId="183" fontId="3" fillId="0" borderId="0" applyFont="0" applyFill="0" applyBorder="0" applyAlignment="0" applyProtection="0"/>
    <xf numFmtId="211" fontId="19" fillId="0" borderId="0" applyFont="0" applyFill="0" applyBorder="0" applyAlignment="0" applyProtection="0"/>
    <xf numFmtId="211" fontId="19" fillId="0" borderId="0" applyFont="0" applyFill="0" applyBorder="0" applyAlignment="0" applyProtection="0"/>
    <xf numFmtId="210" fontId="19" fillId="0" borderId="0" applyFont="0" applyFill="0" applyBorder="0" applyAlignment="0" applyProtection="0"/>
    <xf numFmtId="213" fontId="19" fillId="0" borderId="0" applyFont="0" applyFill="0" applyBorder="0" applyAlignment="0" applyProtection="0"/>
    <xf numFmtId="211" fontId="19" fillId="0" borderId="0" applyFont="0" applyFill="0" applyBorder="0" applyAlignment="0" applyProtection="0"/>
    <xf numFmtId="214" fontId="19" fillId="0" borderId="0" applyFont="0" applyFill="0" applyBorder="0" applyAlignment="0" applyProtection="0"/>
    <xf numFmtId="215" fontId="19" fillId="0" borderId="0" applyFont="0" applyFill="0" applyBorder="0" applyAlignment="0" applyProtection="0"/>
    <xf numFmtId="214" fontId="19" fillId="0" borderId="0" applyFont="0" applyFill="0" applyBorder="0" applyAlignment="0" applyProtection="0"/>
    <xf numFmtId="210" fontId="19" fillId="0" borderId="0" applyFont="0" applyFill="0" applyBorder="0" applyAlignment="0" applyProtection="0"/>
    <xf numFmtId="183" fontId="19" fillId="0" borderId="0" applyFont="0" applyFill="0" applyBorder="0" applyAlignment="0" applyProtection="0"/>
    <xf numFmtId="183" fontId="19" fillId="0" borderId="0" applyFont="0" applyFill="0" applyBorder="0" applyAlignment="0" applyProtection="0"/>
    <xf numFmtId="41" fontId="19" fillId="0" borderId="0" applyFont="0" applyFill="0" applyBorder="0" applyAlignment="0" applyProtection="0"/>
    <xf numFmtId="211" fontId="19" fillId="0" borderId="0" applyFont="0" applyFill="0" applyBorder="0" applyAlignment="0" applyProtection="0"/>
    <xf numFmtId="41" fontId="19" fillId="0" borderId="0" applyFont="0" applyFill="0" applyBorder="0" applyAlignment="0" applyProtection="0"/>
    <xf numFmtId="183" fontId="19" fillId="0" borderId="0" applyFont="0" applyFill="0" applyBorder="0" applyAlignment="0" applyProtection="0"/>
    <xf numFmtId="211" fontId="19" fillId="0" borderId="0" applyFont="0" applyFill="0" applyBorder="0" applyAlignment="0" applyProtection="0"/>
    <xf numFmtId="211" fontId="19" fillId="0" borderId="0" applyFont="0" applyFill="0" applyBorder="0" applyAlignment="0" applyProtection="0"/>
    <xf numFmtId="211" fontId="19" fillId="0" borderId="0" applyFont="0" applyFill="0" applyBorder="0" applyAlignment="0" applyProtection="0"/>
    <xf numFmtId="213" fontId="19" fillId="0" borderId="0" applyFont="0" applyFill="0" applyBorder="0" applyAlignment="0" applyProtection="0"/>
    <xf numFmtId="213" fontId="19" fillId="0" borderId="0" applyFont="0" applyFill="0" applyBorder="0" applyAlignment="0" applyProtection="0"/>
    <xf numFmtId="183" fontId="19" fillId="0" borderId="0" applyFont="0" applyFill="0" applyBorder="0" applyAlignment="0" applyProtection="0"/>
    <xf numFmtId="216" fontId="19" fillId="0" borderId="0" applyFont="0" applyFill="0" applyBorder="0" applyAlignment="0" applyProtection="0"/>
    <xf numFmtId="41" fontId="19" fillId="0" borderId="0" applyFont="0" applyFill="0" applyBorder="0" applyAlignment="0" applyProtection="0"/>
    <xf numFmtId="211" fontId="19" fillId="0" borderId="0" applyFont="0" applyFill="0" applyBorder="0" applyAlignment="0" applyProtection="0"/>
    <xf numFmtId="170" fontId="3" fillId="0" borderId="0" applyFont="0" applyFill="0" applyBorder="0" applyAlignment="0" applyProtection="0"/>
    <xf numFmtId="183" fontId="19" fillId="0" borderId="0" applyFont="0" applyFill="0" applyBorder="0" applyAlignment="0" applyProtection="0"/>
    <xf numFmtId="211" fontId="19" fillId="0" borderId="0" applyFont="0" applyFill="0" applyBorder="0" applyAlignment="0" applyProtection="0"/>
    <xf numFmtId="211" fontId="19" fillId="0" borderId="0" applyFont="0" applyFill="0" applyBorder="0" applyAlignment="0" applyProtection="0"/>
    <xf numFmtId="211" fontId="19" fillId="0" borderId="0" applyFont="0" applyFill="0" applyBorder="0" applyAlignment="0" applyProtection="0"/>
    <xf numFmtId="183" fontId="19" fillId="0" borderId="0" applyFont="0" applyFill="0" applyBorder="0" applyAlignment="0" applyProtection="0"/>
    <xf numFmtId="211" fontId="19" fillId="0" borderId="0" applyFont="0" applyFill="0" applyBorder="0" applyAlignment="0" applyProtection="0"/>
    <xf numFmtId="183" fontId="19" fillId="0" borderId="0" applyFont="0" applyFill="0" applyBorder="0" applyAlignment="0" applyProtection="0"/>
    <xf numFmtId="178" fontId="23" fillId="0" borderId="0" applyFont="0" applyFill="0" applyBorder="0" applyAlignment="0" applyProtection="0"/>
    <xf numFmtId="217" fontId="19" fillId="0" borderId="0" applyFont="0" applyFill="0" applyBorder="0" applyAlignment="0" applyProtection="0"/>
    <xf numFmtId="217" fontId="19" fillId="0" borderId="0" applyFont="0" applyFill="0" applyBorder="0" applyAlignment="0" applyProtection="0"/>
    <xf numFmtId="218" fontId="2" fillId="0" borderId="0" applyFont="0" applyFill="0" applyBorder="0" applyAlignment="0" applyProtection="0"/>
    <xf numFmtId="188" fontId="23" fillId="0" borderId="0" applyFont="0" applyFill="0" applyBorder="0" applyAlignment="0" applyProtection="0"/>
    <xf numFmtId="217" fontId="19" fillId="0" borderId="0" applyFont="0" applyFill="0" applyBorder="0" applyAlignment="0" applyProtection="0"/>
    <xf numFmtId="178" fontId="23" fillId="0" borderId="0" applyFont="0" applyFill="0" applyBorder="0" applyAlignment="0" applyProtection="0"/>
    <xf numFmtId="219" fontId="24" fillId="0" borderId="0" applyFont="0" applyFill="0" applyBorder="0" applyAlignment="0" applyProtection="0"/>
    <xf numFmtId="211"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211" fontId="19" fillId="0" borderId="0" applyFont="0" applyFill="0" applyBorder="0" applyAlignment="0" applyProtection="0"/>
    <xf numFmtId="211" fontId="19" fillId="0" borderId="0" applyFont="0" applyFill="0" applyBorder="0" applyAlignment="0" applyProtection="0"/>
    <xf numFmtId="41" fontId="19" fillId="0" borderId="0" applyFont="0" applyFill="0" applyBorder="0" applyAlignment="0" applyProtection="0"/>
    <xf numFmtId="211" fontId="19" fillId="0" borderId="0" applyFont="0" applyFill="0" applyBorder="0" applyAlignment="0" applyProtection="0"/>
    <xf numFmtId="193" fontId="19" fillId="0" borderId="0" applyFont="0" applyFill="0" applyBorder="0" applyAlignment="0" applyProtection="0"/>
    <xf numFmtId="43" fontId="19" fillId="0" borderId="0" applyFont="0" applyFill="0" applyBorder="0" applyAlignment="0" applyProtection="0"/>
    <xf numFmtId="194" fontId="19" fillId="0" borderId="0" applyFont="0" applyFill="0" applyBorder="0" applyAlignment="0" applyProtection="0"/>
    <xf numFmtId="195" fontId="19" fillId="0" borderId="0" applyFont="0" applyFill="0" applyBorder="0" applyAlignment="0" applyProtection="0"/>
    <xf numFmtId="193" fontId="19" fillId="0" borderId="0" applyFont="0" applyFill="0" applyBorder="0" applyAlignment="0" applyProtection="0"/>
    <xf numFmtId="195"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93" fontId="19" fillId="0" borderId="0" applyFont="0" applyFill="0" applyBorder="0" applyAlignment="0" applyProtection="0"/>
    <xf numFmtId="194" fontId="19" fillId="0" borderId="0" applyFont="0" applyFill="0" applyBorder="0" applyAlignment="0" applyProtection="0"/>
    <xf numFmtId="19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195" fontId="19" fillId="0" borderId="0" applyFont="0" applyFill="0" applyBorder="0" applyAlignment="0" applyProtection="0"/>
    <xf numFmtId="195" fontId="19" fillId="0" borderId="0" applyFont="0" applyFill="0" applyBorder="0" applyAlignment="0" applyProtection="0"/>
    <xf numFmtId="194" fontId="19" fillId="0" borderId="0" applyFont="0" applyFill="0" applyBorder="0" applyAlignment="0" applyProtection="0"/>
    <xf numFmtId="197" fontId="19" fillId="0" borderId="0" applyFont="0" applyFill="0" applyBorder="0" applyAlignment="0" applyProtection="0"/>
    <xf numFmtId="195"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4"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43" fontId="19" fillId="0" borderId="0" applyFont="0" applyFill="0" applyBorder="0" applyAlignment="0" applyProtection="0"/>
    <xf numFmtId="195" fontId="19" fillId="0" borderId="0" applyFont="0" applyFill="0" applyBorder="0" applyAlignment="0" applyProtection="0"/>
    <xf numFmtId="43" fontId="19" fillId="0" borderId="0" applyFont="0" applyFill="0" applyBorder="0" applyAlignment="0" applyProtection="0"/>
    <xf numFmtId="193" fontId="19" fillId="0" borderId="0" applyFont="0" applyFill="0" applyBorder="0" applyAlignment="0" applyProtection="0"/>
    <xf numFmtId="195" fontId="19" fillId="0" borderId="0" applyFont="0" applyFill="0" applyBorder="0" applyAlignment="0" applyProtection="0"/>
    <xf numFmtId="195" fontId="19" fillId="0" borderId="0" applyFont="0" applyFill="0" applyBorder="0" applyAlignment="0" applyProtection="0"/>
    <xf numFmtId="195"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3" fontId="19" fillId="0" borderId="0" applyFont="0" applyFill="0" applyBorder="0" applyAlignment="0" applyProtection="0"/>
    <xf numFmtId="199" fontId="19" fillId="0" borderId="0" applyFont="0" applyFill="0" applyBorder="0" applyAlignment="0" applyProtection="0"/>
    <xf numFmtId="43" fontId="19" fillId="0" borderId="0" applyFont="0" applyFill="0" applyBorder="0" applyAlignment="0" applyProtection="0"/>
    <xf numFmtId="195" fontId="19" fillId="0" borderId="0" applyFont="0" applyFill="0" applyBorder="0" applyAlignment="0" applyProtection="0"/>
    <xf numFmtId="171" fontId="3" fillId="0" borderId="0" applyFont="0" applyFill="0" applyBorder="0" applyAlignment="0" applyProtection="0"/>
    <xf numFmtId="193" fontId="19" fillId="0" borderId="0" applyFont="0" applyFill="0" applyBorder="0" applyAlignment="0" applyProtection="0"/>
    <xf numFmtId="195" fontId="19" fillId="0" borderId="0" applyFont="0" applyFill="0" applyBorder="0" applyAlignment="0" applyProtection="0"/>
    <xf numFmtId="195" fontId="19" fillId="0" borderId="0" applyFont="0" applyFill="0" applyBorder="0" applyAlignment="0" applyProtection="0"/>
    <xf numFmtId="195" fontId="19" fillId="0" borderId="0" applyFont="0" applyFill="0" applyBorder="0" applyAlignment="0" applyProtection="0"/>
    <xf numFmtId="193" fontId="19" fillId="0" borderId="0" applyFont="0" applyFill="0" applyBorder="0" applyAlignment="0" applyProtection="0"/>
    <xf numFmtId="195" fontId="19" fillId="0" borderId="0" applyFont="0" applyFill="0" applyBorder="0" applyAlignment="0" applyProtection="0"/>
    <xf numFmtId="193" fontId="19" fillId="0" borderId="0" applyFont="0" applyFill="0" applyBorder="0" applyAlignment="0" applyProtection="0"/>
    <xf numFmtId="168" fontId="23" fillId="0" borderId="0" applyFont="0" applyFill="0" applyBorder="0" applyAlignment="0" applyProtection="0"/>
    <xf numFmtId="200" fontId="19" fillId="0" borderId="0" applyFont="0" applyFill="0" applyBorder="0" applyAlignment="0" applyProtection="0"/>
    <xf numFmtId="200" fontId="19" fillId="0" borderId="0" applyFont="0" applyFill="0" applyBorder="0" applyAlignment="0" applyProtection="0"/>
    <xf numFmtId="201" fontId="2" fillId="0" borderId="0" applyFont="0" applyFill="0" applyBorder="0" applyAlignment="0" applyProtection="0"/>
    <xf numFmtId="169" fontId="23" fillId="0" borderId="0" applyFont="0" applyFill="0" applyBorder="0" applyAlignment="0" applyProtection="0"/>
    <xf numFmtId="200" fontId="19" fillId="0" borderId="0" applyFont="0" applyFill="0" applyBorder="0" applyAlignment="0" applyProtection="0"/>
    <xf numFmtId="168" fontId="23" fillId="0" borderId="0" applyFont="0" applyFill="0" applyBorder="0" applyAlignment="0" applyProtection="0"/>
    <xf numFmtId="202" fontId="24" fillId="0" borderId="0" applyFont="0" applyFill="0" applyBorder="0" applyAlignment="0" applyProtection="0"/>
    <xf numFmtId="199" fontId="19" fillId="0" borderId="0" applyFont="0" applyFill="0" applyBorder="0" applyAlignment="0" applyProtection="0"/>
    <xf numFmtId="195"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95" fontId="19" fillId="0" borderId="0" applyFont="0" applyFill="0" applyBorder="0" applyAlignment="0" applyProtection="0"/>
    <xf numFmtId="195" fontId="19" fillId="0" borderId="0" applyFont="0" applyFill="0" applyBorder="0" applyAlignment="0" applyProtection="0"/>
    <xf numFmtId="43" fontId="19" fillId="0" borderId="0" applyFont="0" applyFill="0" applyBorder="0" applyAlignment="0" applyProtection="0"/>
    <xf numFmtId="195" fontId="19" fillId="0" borderId="0" applyFont="0" applyFill="0" applyBorder="0" applyAlignment="0" applyProtection="0"/>
    <xf numFmtId="172"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88" fontId="2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90" fontId="2" fillId="0" borderId="0" applyFont="0" applyFill="0" applyBorder="0" applyAlignment="0" applyProtection="0"/>
    <xf numFmtId="190" fontId="23" fillId="0" borderId="0" applyFont="0" applyFill="0" applyBorder="0" applyAlignment="0" applyProtection="0"/>
    <xf numFmtId="189" fontId="3" fillId="0" borderId="0" applyFont="0" applyFill="0" applyBorder="0" applyAlignment="0" applyProtection="0"/>
    <xf numFmtId="188" fontId="23" fillId="0" borderId="0" applyFont="0" applyFill="0" applyBorder="0" applyAlignment="0" applyProtection="0"/>
    <xf numFmtId="191" fontId="3" fillId="0" borderId="0" applyFont="0" applyFill="0" applyBorder="0" applyAlignment="0" applyProtection="0"/>
    <xf numFmtId="178"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65" fontId="19" fillId="0" borderId="0" applyFont="0" applyFill="0" applyBorder="0" applyAlignment="0" applyProtection="0"/>
    <xf numFmtId="0" fontId="8" fillId="0" borderId="0" applyNumberForma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0" fontId="10" fillId="0" borderId="0"/>
    <xf numFmtId="0" fontId="8" fillId="0" borderId="0" applyNumberFormat="0" applyFill="0" applyBorder="0" applyAlignment="0" applyProtection="0"/>
    <xf numFmtId="0" fontId="8" fillId="0" borderId="0" applyNumberFormat="0" applyFill="0" applyBorder="0" applyAlignment="0" applyProtection="0"/>
    <xf numFmtId="165" fontId="19" fillId="0" borderId="0" applyFont="0" applyFill="0" applyBorder="0" applyAlignment="0" applyProtection="0"/>
    <xf numFmtId="0" fontId="21" fillId="0" borderId="0">
      <alignment vertical="top"/>
    </xf>
    <xf numFmtId="0" fontId="21" fillId="0" borderId="0">
      <alignment vertical="top"/>
    </xf>
    <xf numFmtId="0" fontId="21" fillId="0" borderId="0">
      <alignment vertical="top"/>
    </xf>
    <xf numFmtId="0" fontId="8" fillId="0" borderId="0" applyNumberFormat="0" applyFill="0" applyBorder="0" applyAlignment="0" applyProtection="0"/>
    <xf numFmtId="0" fontId="10" fillId="0" borderId="0"/>
    <xf numFmtId="0" fontId="20" fillId="0" borderId="0"/>
    <xf numFmtId="0" fontId="20" fillId="0" borderId="0"/>
    <xf numFmtId="172" fontId="19" fillId="0" borderId="0" applyFont="0" applyFill="0" applyBorder="0" applyAlignment="0" applyProtection="0"/>
    <xf numFmtId="220" fontId="25" fillId="0" borderId="0" applyFont="0" applyFill="0" applyBorder="0" applyAlignment="0" applyProtection="0"/>
    <xf numFmtId="221" fontId="26" fillId="0" borderId="0" applyFont="0" applyFill="0" applyBorder="0" applyAlignment="0" applyProtection="0"/>
    <xf numFmtId="222" fontId="26" fillId="0" borderId="0" applyFont="0" applyFill="0" applyBorder="0" applyAlignment="0" applyProtection="0"/>
    <xf numFmtId="0" fontId="27" fillId="0" borderId="0"/>
    <xf numFmtId="0" fontId="28" fillId="0" borderId="0"/>
    <xf numFmtId="0" fontId="28" fillId="0" borderId="0"/>
    <xf numFmtId="0" fontId="11" fillId="0" borderId="0"/>
    <xf numFmtId="1" fontId="29" fillId="0" borderId="3" applyBorder="0" applyAlignment="0">
      <alignment horizontal="center"/>
    </xf>
    <xf numFmtId="3" fontId="5" fillId="0" borderId="3"/>
    <xf numFmtId="3" fontId="5" fillId="0" borderId="3"/>
    <xf numFmtId="220" fontId="25" fillId="0" borderId="0" applyFont="0" applyFill="0" applyBorder="0" applyAlignment="0" applyProtection="0"/>
    <xf numFmtId="0" fontId="30" fillId="0" borderId="10" applyFont="0" applyAlignment="0">
      <alignment horizontal="left"/>
    </xf>
    <xf numFmtId="0" fontId="31" fillId="3" borderId="0"/>
    <xf numFmtId="0" fontId="32" fillId="3" borderId="0"/>
    <xf numFmtId="0" fontId="7" fillId="0" borderId="14" applyAlignment="0"/>
    <xf numFmtId="0" fontId="7" fillId="0" borderId="14" applyAlignment="0"/>
    <xf numFmtId="0" fontId="7" fillId="0" borderId="14" applyAlignment="0"/>
    <xf numFmtId="0" fontId="7" fillId="0" borderId="14" applyAlignment="0"/>
    <xf numFmtId="0" fontId="32" fillId="4" borderId="0"/>
    <xf numFmtId="0" fontId="32" fillId="3" borderId="0"/>
    <xf numFmtId="0" fontId="30" fillId="0" borderId="10" applyFont="0" applyAlignment="0">
      <alignment horizontal="left"/>
    </xf>
    <xf numFmtId="0" fontId="7" fillId="0" borderId="14" applyAlignment="0"/>
    <xf numFmtId="0" fontId="7" fillId="0" borderId="14" applyAlignment="0"/>
    <xf numFmtId="0" fontId="7" fillId="0" borderId="14" applyAlignment="0"/>
    <xf numFmtId="0" fontId="7" fillId="0" borderId="14" applyAlignment="0"/>
    <xf numFmtId="0" fontId="7" fillId="0" borderId="14" applyAlignment="0"/>
    <xf numFmtId="0" fontId="7" fillId="0" borderId="14" applyAlignment="0"/>
    <xf numFmtId="0" fontId="32" fillId="3" borderId="0"/>
    <xf numFmtId="0" fontId="30" fillId="0" borderId="10" applyFont="0" applyAlignment="0">
      <alignment horizontal="left"/>
    </xf>
    <xf numFmtId="0" fontId="7" fillId="0" borderId="14" applyAlignment="0"/>
    <xf numFmtId="0" fontId="31" fillId="3" borderId="0"/>
    <xf numFmtId="0" fontId="7" fillId="0" borderId="15" applyFill="0" applyAlignment="0"/>
    <xf numFmtId="0" fontId="32" fillId="4" borderId="0"/>
    <xf numFmtId="0" fontId="7" fillId="0" borderId="15" applyFill="0" applyAlignment="0"/>
    <xf numFmtId="0" fontId="32" fillId="3" borderId="0"/>
    <xf numFmtId="0" fontId="32" fillId="3" borderId="0"/>
    <xf numFmtId="0" fontId="7" fillId="0" borderId="14" applyAlignment="0"/>
    <xf numFmtId="0" fontId="7" fillId="0" borderId="14" applyAlignment="0"/>
    <xf numFmtId="0" fontId="31" fillId="3" borderId="0"/>
    <xf numFmtId="220" fontId="25" fillId="0" borderId="0" applyFont="0" applyFill="0" applyBorder="0" applyAlignment="0" applyProtection="0"/>
    <xf numFmtId="0" fontId="7" fillId="0" borderId="14" applyAlignment="0"/>
    <xf numFmtId="0" fontId="7" fillId="0" borderId="14" applyAlignment="0"/>
    <xf numFmtId="0" fontId="7" fillId="0" borderId="14" applyAlignment="0"/>
    <xf numFmtId="0" fontId="7" fillId="0" borderId="14" applyAlignment="0"/>
    <xf numFmtId="220" fontId="25" fillId="0" borderId="0" applyFont="0" applyFill="0" applyBorder="0" applyAlignment="0" applyProtection="0"/>
    <xf numFmtId="220" fontId="25" fillId="0" borderId="0" applyFont="0" applyFill="0" applyBorder="0" applyAlignment="0" applyProtection="0"/>
    <xf numFmtId="0" fontId="4" fillId="3" borderId="0"/>
    <xf numFmtId="0" fontId="32" fillId="3" borderId="0"/>
    <xf numFmtId="0" fontId="31" fillId="3" borderId="0"/>
    <xf numFmtId="0" fontId="32" fillId="3" borderId="0"/>
    <xf numFmtId="0" fontId="30" fillId="0" borderId="10" applyFont="0" applyAlignment="0">
      <alignment horizontal="left"/>
    </xf>
    <xf numFmtId="0" fontId="31" fillId="3" borderId="0"/>
    <xf numFmtId="0" fontId="30" fillId="0" borderId="10" applyFont="0" applyAlignment="0">
      <alignment horizontal="left"/>
    </xf>
    <xf numFmtId="0" fontId="7" fillId="0" borderId="14" applyAlignment="0"/>
    <xf numFmtId="0" fontId="7" fillId="0" borderId="14" applyAlignment="0"/>
    <xf numFmtId="0" fontId="33" fillId="0" borderId="0" applyFont="0" applyFill="0" applyBorder="0" applyAlignment="0">
      <alignment horizontal="left"/>
    </xf>
    <xf numFmtId="0" fontId="32" fillId="3" borderId="0"/>
    <xf numFmtId="0" fontId="30" fillId="0" borderId="10" applyFont="0" applyAlignment="0">
      <alignment horizontal="left"/>
    </xf>
    <xf numFmtId="0" fontId="32" fillId="3" borderId="0"/>
    <xf numFmtId="0" fontId="31" fillId="3" borderId="0"/>
    <xf numFmtId="0" fontId="32" fillId="3" borderId="0"/>
    <xf numFmtId="0" fontId="4" fillId="0" borderId="15" applyAlignment="0"/>
    <xf numFmtId="0" fontId="4" fillId="0" borderId="15" applyAlignment="0"/>
    <xf numFmtId="0" fontId="4" fillId="0" borderId="15" applyAlignment="0"/>
    <xf numFmtId="0" fontId="4" fillId="0" borderId="15" applyAlignment="0"/>
    <xf numFmtId="0" fontId="4" fillId="0" borderId="15" applyAlignment="0"/>
    <xf numFmtId="0" fontId="4" fillId="0" borderId="15" applyAlignment="0"/>
    <xf numFmtId="0" fontId="30" fillId="0" borderId="10" applyFont="0" applyAlignment="0">
      <alignment horizontal="left"/>
    </xf>
    <xf numFmtId="0" fontId="7" fillId="0" borderId="14" applyAlignment="0"/>
    <xf numFmtId="0" fontId="7" fillId="0" borderId="14" applyAlignment="0"/>
    <xf numFmtId="0" fontId="31" fillId="3" borderId="0"/>
    <xf numFmtId="0" fontId="31" fillId="3" borderId="0"/>
    <xf numFmtId="0" fontId="32" fillId="3" borderId="0"/>
    <xf numFmtId="0" fontId="32" fillId="3" borderId="0"/>
    <xf numFmtId="0" fontId="30" fillId="0" borderId="10" applyFont="0" applyAlignment="0">
      <alignment horizontal="left"/>
    </xf>
    <xf numFmtId="0" fontId="7" fillId="0" borderId="14" applyAlignment="0"/>
    <xf numFmtId="0" fontId="34" fillId="0" borderId="3" applyNumberFormat="0" applyFont="0" applyBorder="0">
      <alignment horizontal="left" indent="2"/>
    </xf>
    <xf numFmtId="0" fontId="33" fillId="0" borderId="0" applyFont="0" applyFill="0" applyBorder="0" applyAlignment="0">
      <alignment horizontal="left"/>
    </xf>
    <xf numFmtId="0" fontId="34" fillId="0" borderId="3" applyNumberFormat="0" applyFont="0" applyBorder="0">
      <alignment horizontal="left" indent="2"/>
    </xf>
    <xf numFmtId="0" fontId="32" fillId="3" borderId="0"/>
    <xf numFmtId="0" fontId="32" fillId="3" borderId="0"/>
    <xf numFmtId="0" fontId="35" fillId="0" borderId="0"/>
    <xf numFmtId="0" fontId="36" fillId="5" borderId="16" applyFont="0" applyFill="0" applyAlignment="0">
      <alignment vertical="center" wrapText="1"/>
    </xf>
    <xf numFmtId="9" fontId="37" fillId="0" borderId="0" applyBorder="0" applyAlignment="0" applyProtection="0"/>
    <xf numFmtId="0" fontId="38" fillId="3" borderId="0"/>
    <xf numFmtId="0" fontId="31" fillId="3" borderId="0"/>
    <xf numFmtId="0" fontId="38" fillId="4" borderId="0"/>
    <xf numFmtId="0" fontId="4" fillId="0" borderId="14" applyNumberFormat="0" applyFill="0"/>
    <xf numFmtId="0" fontId="31" fillId="3" borderId="0"/>
    <xf numFmtId="0" fontId="4" fillId="0" borderId="14" applyNumberFormat="0" applyFill="0"/>
    <xf numFmtId="0" fontId="4" fillId="0" borderId="14" applyNumberFormat="0" applyFill="0"/>
    <xf numFmtId="0" fontId="4" fillId="0" borderId="14" applyNumberFormat="0" applyFill="0"/>
    <xf numFmtId="0" fontId="38" fillId="3" borderId="0"/>
    <xf numFmtId="0" fontId="4" fillId="0" borderId="14" applyNumberFormat="0" applyFill="0"/>
    <xf numFmtId="0" fontId="31" fillId="3" borderId="0"/>
    <xf numFmtId="0" fontId="4" fillId="3" borderId="0"/>
    <xf numFmtId="0" fontId="31" fillId="3" borderId="0"/>
    <xf numFmtId="0" fontId="31" fillId="3" borderId="0"/>
    <xf numFmtId="0" fontId="38" fillId="3" borderId="0"/>
    <xf numFmtId="0" fontId="31" fillId="3" borderId="0"/>
    <xf numFmtId="0" fontId="4" fillId="0" borderId="14" applyNumberFormat="0" applyAlignment="0"/>
    <xf numFmtId="0" fontId="4" fillId="0" borderId="14" applyNumberFormat="0" applyAlignment="0"/>
    <xf numFmtId="0" fontId="4" fillId="0" borderId="14" applyNumberFormat="0" applyAlignment="0"/>
    <xf numFmtId="0" fontId="4" fillId="0" borderId="14" applyNumberFormat="0" applyAlignment="0"/>
    <xf numFmtId="0" fontId="4" fillId="0" borderId="14" applyNumberFormat="0" applyAlignment="0"/>
    <xf numFmtId="0" fontId="4" fillId="0" borderId="14" applyNumberFormat="0" applyAlignment="0"/>
    <xf numFmtId="0" fontId="31" fillId="3" borderId="0"/>
    <xf numFmtId="0" fontId="31" fillId="3" borderId="0"/>
    <xf numFmtId="0" fontId="4" fillId="0" borderId="14" applyNumberFormat="0" applyFill="0"/>
    <xf numFmtId="0" fontId="4" fillId="0" borderId="14" applyNumberFormat="0" applyFill="0"/>
    <xf numFmtId="0" fontId="4" fillId="0" borderId="14" applyNumberFormat="0" applyFill="0"/>
    <xf numFmtId="0" fontId="4" fillId="0" borderId="14" applyNumberFormat="0" applyFill="0"/>
    <xf numFmtId="0" fontId="4" fillId="0" borderId="14" applyNumberFormat="0" applyFill="0"/>
    <xf numFmtId="0" fontId="38" fillId="3" borderId="0"/>
    <xf numFmtId="0" fontId="38" fillId="3" borderId="0"/>
    <xf numFmtId="0" fontId="38" fillId="3" borderId="0"/>
    <xf numFmtId="0" fontId="34" fillId="0" borderId="3" applyNumberFormat="0" applyFont="0" applyBorder="0" applyAlignment="0">
      <alignment horizontal="center"/>
    </xf>
    <xf numFmtId="0" fontId="34" fillId="0" borderId="3" applyNumberFormat="0" applyFont="0" applyBorder="0" applyAlignment="0">
      <alignment horizontal="center"/>
    </xf>
    <xf numFmtId="0" fontId="4" fillId="0" borderId="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2" fillId="0" borderId="0"/>
    <xf numFmtId="0" fontId="41" fillId="3" borderId="0"/>
    <xf numFmtId="0" fontId="31" fillId="3" borderId="0"/>
    <xf numFmtId="0" fontId="41" fillId="4" borderId="0"/>
    <xf numFmtId="0" fontId="31" fillId="3" borderId="0"/>
    <xf numFmtId="0" fontId="31" fillId="3" borderId="0"/>
    <xf numFmtId="0" fontId="4" fillId="3" borderId="0"/>
    <xf numFmtId="0" fontId="31" fillId="3" borderId="0"/>
    <xf numFmtId="0" fontId="31" fillId="3" borderId="0"/>
    <xf numFmtId="0" fontId="41" fillId="3" borderId="0"/>
    <xf numFmtId="0" fontId="31" fillId="3" borderId="0"/>
    <xf numFmtId="0" fontId="31" fillId="3" borderId="0"/>
    <xf numFmtId="0" fontId="31" fillId="3" borderId="0"/>
    <xf numFmtId="0" fontId="41" fillId="3" borderId="0"/>
    <xf numFmtId="0" fontId="41" fillId="3" borderId="0"/>
    <xf numFmtId="0" fontId="42" fillId="0" borderId="0">
      <alignment wrapText="1"/>
    </xf>
    <xf numFmtId="0" fontId="31" fillId="0" borderId="0">
      <alignment wrapText="1"/>
    </xf>
    <xf numFmtId="0" fontId="42" fillId="0" borderId="0">
      <alignment wrapText="1"/>
    </xf>
    <xf numFmtId="0" fontId="31" fillId="0" borderId="0">
      <alignment wrapText="1"/>
    </xf>
    <xf numFmtId="0" fontId="31" fillId="0" borderId="0">
      <alignment wrapText="1"/>
    </xf>
    <xf numFmtId="0" fontId="4" fillId="0" borderId="0">
      <alignment wrapText="1"/>
    </xf>
    <xf numFmtId="0" fontId="31" fillId="0" borderId="0">
      <alignment wrapText="1"/>
    </xf>
    <xf numFmtId="0" fontId="31" fillId="0" borderId="0">
      <alignment wrapText="1"/>
    </xf>
    <xf numFmtId="0" fontId="42" fillId="0" borderId="0">
      <alignment wrapText="1"/>
    </xf>
    <xf numFmtId="0" fontId="31" fillId="0" borderId="0">
      <alignment wrapText="1"/>
    </xf>
    <xf numFmtId="0" fontId="31" fillId="0" borderId="0">
      <alignment wrapText="1"/>
    </xf>
    <xf numFmtId="0" fontId="31" fillId="0" borderId="0">
      <alignment wrapText="1"/>
    </xf>
    <xf numFmtId="0" fontId="42" fillId="0" borderId="0">
      <alignment wrapText="1"/>
    </xf>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9" borderId="0" applyNumberFormat="0" applyBorder="0" applyAlignment="0" applyProtection="0"/>
    <xf numFmtId="0" fontId="39" fillId="12" borderId="0" applyNumberFormat="0" applyBorder="0" applyAlignment="0" applyProtection="0"/>
    <xf numFmtId="0" fontId="39" fillId="15"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9"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8" fillId="0" borderId="0"/>
    <xf numFmtId="0" fontId="8" fillId="0" borderId="0"/>
    <xf numFmtId="0" fontId="8" fillId="0" borderId="0"/>
    <xf numFmtId="0" fontId="4" fillId="0" borderId="0"/>
    <xf numFmtId="0" fontId="8" fillId="0" borderId="0"/>
    <xf numFmtId="0" fontId="43" fillId="16"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16"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0" borderId="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23" borderId="0" applyNumberFormat="0" applyBorder="0" applyAlignment="0" applyProtection="0"/>
    <xf numFmtId="223" fontId="2" fillId="0" borderId="0" applyFont="0" applyFill="0" applyBorder="0" applyAlignment="0" applyProtection="0"/>
    <xf numFmtId="0" fontId="46" fillId="0" borderId="0" applyFont="0" applyFill="0" applyBorder="0" applyAlignment="0" applyProtection="0"/>
    <xf numFmtId="224" fontId="3" fillId="0" borderId="0" applyFont="0" applyFill="0" applyBorder="0" applyAlignment="0" applyProtection="0"/>
    <xf numFmtId="225" fontId="2" fillId="0" borderId="0" applyFont="0" applyFill="0" applyBorder="0" applyAlignment="0" applyProtection="0"/>
    <xf numFmtId="0" fontId="46" fillId="0" borderId="0" applyFont="0" applyFill="0" applyBorder="0" applyAlignment="0" applyProtection="0"/>
    <xf numFmtId="223" fontId="3" fillId="0" borderId="0" applyFont="0" applyFill="0" applyBorder="0" applyAlignment="0" applyProtection="0"/>
    <xf numFmtId="0" fontId="47" fillId="0" borderId="0">
      <alignment horizontal="center" wrapText="1"/>
      <protection locked="0"/>
    </xf>
    <xf numFmtId="0" fontId="48" fillId="0" borderId="0" applyNumberFormat="0" applyBorder="0" applyAlignment="0">
      <alignment horizontal="center"/>
    </xf>
    <xf numFmtId="210" fontId="49" fillId="0" borderId="0" applyFont="0" applyFill="0" applyBorder="0" applyAlignment="0" applyProtection="0"/>
    <xf numFmtId="0" fontId="46" fillId="0" borderId="0" applyFont="0" applyFill="0" applyBorder="0" applyAlignment="0" applyProtection="0"/>
    <xf numFmtId="210" fontId="49" fillId="0" borderId="0" applyFont="0" applyFill="0" applyBorder="0" applyAlignment="0" applyProtection="0"/>
    <xf numFmtId="194" fontId="49" fillId="0" borderId="0" applyFont="0" applyFill="0" applyBorder="0" applyAlignment="0" applyProtection="0"/>
    <xf numFmtId="0" fontId="46" fillId="0" borderId="0" applyFont="0" applyFill="0" applyBorder="0" applyAlignment="0" applyProtection="0"/>
    <xf numFmtId="194" fontId="49" fillId="0" borderId="0" applyFont="0" applyFill="0" applyBorder="0" applyAlignment="0" applyProtection="0"/>
    <xf numFmtId="172" fontId="3" fillId="0" borderId="0" applyFont="0" applyFill="0" applyBorder="0" applyAlignment="0" applyProtection="0"/>
    <xf numFmtId="0" fontId="2" fillId="0" borderId="0"/>
    <xf numFmtId="0" fontId="2" fillId="0" borderId="0"/>
    <xf numFmtId="0" fontId="2" fillId="0" borderId="0"/>
    <xf numFmtId="0" fontId="2" fillId="0" borderId="0"/>
    <xf numFmtId="0" fontId="50" fillId="7" borderId="0" applyNumberFormat="0" applyBorder="0" applyAlignment="0" applyProtection="0"/>
    <xf numFmtId="0" fontId="51" fillId="0" borderId="0" applyNumberFormat="0" applyFill="0" applyBorder="0" applyAlignment="0" applyProtection="0"/>
    <xf numFmtId="0" fontId="46" fillId="0" borderId="0"/>
    <xf numFmtId="0" fontId="24" fillId="0" borderId="0"/>
    <xf numFmtId="0" fontId="11" fillId="0" borderId="0"/>
    <xf numFmtId="0" fontId="46" fillId="0" borderId="0"/>
    <xf numFmtId="0" fontId="52" fillId="0" borderId="0"/>
    <xf numFmtId="0" fontId="53" fillId="0" borderId="0"/>
    <xf numFmtId="0" fontId="54" fillId="0" borderId="0"/>
    <xf numFmtId="0" fontId="2" fillId="0" borderId="0" applyFill="0" applyBorder="0" applyAlignment="0"/>
    <xf numFmtId="226" fontId="55" fillId="0" borderId="0" applyFill="0" applyBorder="0" applyAlignment="0"/>
    <xf numFmtId="227" fontId="55" fillId="0" borderId="0" applyFill="0" applyBorder="0" applyAlignment="0"/>
    <xf numFmtId="228" fontId="55" fillId="0" borderId="0" applyFill="0" applyBorder="0" applyAlignment="0"/>
    <xf numFmtId="229" fontId="2" fillId="0" borderId="0" applyFill="0" applyBorder="0" applyAlignment="0"/>
    <xf numFmtId="173" fontId="55" fillId="0" borderId="0" applyFill="0" applyBorder="0" applyAlignment="0"/>
    <xf numFmtId="230" fontId="55" fillId="0" borderId="0" applyFill="0" applyBorder="0" applyAlignment="0"/>
    <xf numFmtId="226" fontId="55" fillId="0" borderId="0" applyFill="0" applyBorder="0" applyAlignment="0"/>
    <xf numFmtId="0" fontId="56" fillId="24" borderId="17" applyNumberFormat="0" applyAlignment="0" applyProtection="0"/>
    <xf numFmtId="0" fontId="57" fillId="0" borderId="0"/>
    <xf numFmtId="231" fontId="19" fillId="0" borderId="0" applyFont="0" applyFill="0" applyBorder="0" applyAlignment="0" applyProtection="0"/>
    <xf numFmtId="0" fontId="58" fillId="25" borderId="18" applyNumberFormat="0" applyAlignment="0" applyProtection="0"/>
    <xf numFmtId="174" fontId="9" fillId="0" borderId="0" applyFont="0" applyFill="0" applyBorder="0" applyAlignment="0" applyProtection="0"/>
    <xf numFmtId="4" fontId="59" fillId="0" borderId="0" applyAlignment="0"/>
    <xf numFmtId="1" fontId="60" fillId="0" borderId="8" applyBorder="0"/>
    <xf numFmtId="193" fontId="61" fillId="0" borderId="0" applyFont="0" applyFill="0" applyBorder="0" applyAlignment="0" applyProtection="0"/>
    <xf numFmtId="232" fontId="62" fillId="0" borderId="0"/>
    <xf numFmtId="232" fontId="62" fillId="0" borderId="0"/>
    <xf numFmtId="232" fontId="62" fillId="0" borderId="0"/>
    <xf numFmtId="232" fontId="62" fillId="0" borderId="0"/>
    <xf numFmtId="232" fontId="62" fillId="0" borderId="0"/>
    <xf numFmtId="232" fontId="62" fillId="0" borderId="0"/>
    <xf numFmtId="232" fontId="62" fillId="0" borderId="0"/>
    <xf numFmtId="232" fontId="62" fillId="0" borderId="0"/>
    <xf numFmtId="233" fontId="7" fillId="0" borderId="0" applyFill="0" applyBorder="0" applyAlignment="0" applyProtection="0"/>
    <xf numFmtId="233" fontId="7" fillId="0" borderId="0" applyFill="0" applyBorder="0" applyAlignment="0" applyProtection="0"/>
    <xf numFmtId="233" fontId="7" fillId="0" borderId="0" applyFill="0" applyBorder="0" applyAlignment="0" applyProtection="0"/>
    <xf numFmtId="41" fontId="9" fillId="0" borderId="0" applyFont="0" applyFill="0" applyBorder="0" applyAlignment="0" applyProtection="0"/>
    <xf numFmtId="173" fontId="55" fillId="0" borderId="0" applyFont="0" applyFill="0" applyBorder="0" applyAlignment="0" applyProtection="0"/>
    <xf numFmtId="175" fontId="2" fillId="0" borderId="0" applyFill="0" applyBorder="0" applyAlignment="0" applyProtection="0"/>
    <xf numFmtId="175" fontId="2" fillId="0" borderId="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4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75" fontId="2" fillId="0" borderId="0" applyFill="0" applyBorder="0" applyAlignment="0" applyProtection="0"/>
    <xf numFmtId="43" fontId="63" fillId="0" borderId="0" applyFont="0" applyFill="0" applyBorder="0" applyAlignment="0" applyProtection="0"/>
    <xf numFmtId="175" fontId="2" fillId="0" borderId="0" applyFill="0" applyBorder="0" applyAlignment="0" applyProtection="0"/>
    <xf numFmtId="167" fontId="64" fillId="0" borderId="0" applyFont="0" applyFill="0" applyBorder="0" applyAlignment="0" applyProtection="0"/>
    <xf numFmtId="176" fontId="2" fillId="0" borderId="0" applyFont="0" applyFill="0" applyBorder="0" applyAlignment="0" applyProtection="0"/>
    <xf numFmtId="167" fontId="2" fillId="0" borderId="0" applyFont="0" applyFill="0" applyBorder="0" applyAlignment="0" applyProtection="0"/>
    <xf numFmtId="175" fontId="7" fillId="0" borderId="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75" fontId="2" fillId="0" borderId="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2" fillId="0" borderId="0" applyFont="0" applyFill="0" applyBorder="0" applyAlignment="0" applyProtection="0"/>
    <xf numFmtId="175" fontId="4" fillId="0" borderId="0" applyFill="0" applyBorder="0" applyAlignment="0" applyProtection="0"/>
    <xf numFmtId="175" fontId="2" fillId="0" borderId="0" applyFill="0" applyBorder="0" applyAlignment="0" applyProtection="0"/>
    <xf numFmtId="43" fontId="67" fillId="0" borderId="0" applyFont="0" applyFill="0" applyBorder="0" applyAlignment="0" applyProtection="0"/>
    <xf numFmtId="167" fontId="2" fillId="0" borderId="0" applyFont="0" applyFill="0" applyBorder="0" applyAlignment="0" applyProtection="0"/>
    <xf numFmtId="43" fontId="67" fillId="0" borderId="0" applyFont="0" applyFill="0" applyBorder="0" applyAlignment="0" applyProtection="0"/>
    <xf numFmtId="234" fontId="67"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235" fontId="11" fillId="0" borderId="0"/>
    <xf numFmtId="3" fontId="2" fillId="0" borderId="0" applyFill="0" applyBorder="0" applyAlignment="0" applyProtection="0"/>
    <xf numFmtId="0" fontId="68" fillId="0" borderId="0"/>
    <xf numFmtId="0" fontId="55" fillId="0" borderId="0"/>
    <xf numFmtId="3" fontId="2" fillId="0" borderId="0" applyFont="0" applyFill="0" applyBorder="0" applyAlignment="0" applyProtection="0"/>
    <xf numFmtId="3" fontId="2" fillId="0" borderId="0" applyFont="0" applyFill="0" applyBorder="0" applyAlignment="0" applyProtection="0"/>
    <xf numFmtId="0" fontId="68" fillId="0" borderId="0"/>
    <xf numFmtId="0" fontId="55" fillId="0" borderId="0"/>
    <xf numFmtId="0" fontId="69" fillId="0" borderId="0">
      <alignment horizontal="center"/>
    </xf>
    <xf numFmtId="0" fontId="70" fillId="0" borderId="0" applyNumberFormat="0" applyAlignment="0">
      <alignment horizontal="left"/>
    </xf>
    <xf numFmtId="236" fontId="24" fillId="0" borderId="0" applyFont="0" applyFill="0" applyBorder="0" applyAlignment="0" applyProtection="0"/>
    <xf numFmtId="226" fontId="5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237" fontId="2" fillId="0" borderId="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9" fontId="2" fillId="0" borderId="0" applyFont="0" applyFill="0" applyBorder="0" applyAlignment="0" applyProtection="0"/>
    <xf numFmtId="239" fontId="2" fillId="0" borderId="0" applyFont="0" applyFill="0" applyBorder="0" applyAlignment="0" applyProtection="0"/>
    <xf numFmtId="239" fontId="2" fillId="0" borderId="0" applyFont="0" applyFill="0" applyBorder="0" applyAlignment="0" applyProtection="0"/>
    <xf numFmtId="238" fontId="2" fillId="0" borderId="0" applyFont="0" applyFill="0" applyBorder="0" applyAlignment="0" applyProtection="0"/>
    <xf numFmtId="240" fontId="2" fillId="0" borderId="0"/>
    <xf numFmtId="241" fontId="4" fillId="0" borderId="19"/>
    <xf numFmtId="0" fontId="2" fillId="0" borderId="0" applyFill="0" applyBorder="0" applyAlignment="0" applyProtection="0"/>
    <xf numFmtId="0" fontId="2" fillId="0" borderId="0" applyFont="0" applyFill="0" applyBorder="0" applyAlignment="0" applyProtection="0"/>
    <xf numFmtId="14" fontId="21" fillId="0" borderId="0" applyFill="0" applyBorder="0" applyAlignment="0"/>
    <xf numFmtId="0" fontId="2" fillId="0" borderId="0" applyFont="0" applyFill="0" applyBorder="0" applyAlignment="0" applyProtection="0"/>
    <xf numFmtId="0" fontId="71" fillId="24" borderId="20" applyNumberFormat="0" applyAlignment="0" applyProtection="0"/>
    <xf numFmtId="0" fontId="72" fillId="11" borderId="17" applyNumberFormat="0" applyAlignment="0" applyProtection="0"/>
    <xf numFmtId="3" fontId="73" fillId="0" borderId="7">
      <alignment horizontal="left" vertical="top" wrapText="1"/>
    </xf>
    <xf numFmtId="0" fontId="74" fillId="0" borderId="21" applyNumberFormat="0" applyFill="0" applyAlignment="0" applyProtection="0"/>
    <xf numFmtId="0" fontId="75" fillId="0" borderId="22" applyNumberFormat="0" applyFill="0" applyAlignment="0" applyProtection="0"/>
    <xf numFmtId="0" fontId="76" fillId="0" borderId="23" applyNumberFormat="0" applyFill="0" applyAlignment="0" applyProtection="0"/>
    <xf numFmtId="0" fontId="76" fillId="0" borderId="0" applyNumberFormat="0" applyFill="0" applyBorder="0" applyAlignment="0" applyProtection="0"/>
    <xf numFmtId="242" fontId="7" fillId="0" borderId="0" applyFill="0" applyBorder="0" applyProtection="0">
      <alignment vertical="center"/>
    </xf>
    <xf numFmtId="243" fontId="4" fillId="0" borderId="0" applyFont="0" applyFill="0" applyBorder="0" applyProtection="0">
      <alignment vertical="center"/>
    </xf>
    <xf numFmtId="243" fontId="4" fillId="0" borderId="0" applyFont="0" applyFill="0" applyBorder="0" applyProtection="0">
      <alignment vertical="center"/>
    </xf>
    <xf numFmtId="243" fontId="4" fillId="0" borderId="0" applyFont="0" applyFill="0" applyBorder="0" applyProtection="0">
      <alignment vertical="center"/>
    </xf>
    <xf numFmtId="244" fontId="2" fillId="0" borderId="24">
      <alignment vertical="center"/>
    </xf>
    <xf numFmtId="0" fontId="2" fillId="0" borderId="0" applyFont="0" applyFill="0" applyBorder="0" applyAlignment="0" applyProtection="0"/>
    <xf numFmtId="0" fontId="2" fillId="0" borderId="0" applyFont="0" applyFill="0" applyBorder="0" applyAlignment="0" applyProtection="0"/>
    <xf numFmtId="245" fontId="4" fillId="0" borderId="0"/>
    <xf numFmtId="246" fontId="8" fillId="0" borderId="3"/>
    <xf numFmtId="0" fontId="77" fillId="0" borderId="0">
      <protection locked="0"/>
    </xf>
    <xf numFmtId="247" fontId="2" fillId="0" borderId="0"/>
    <xf numFmtId="248" fontId="8" fillId="0" borderId="0"/>
    <xf numFmtId="0" fontId="61" fillId="0" borderId="0">
      <alignment vertical="top" wrapText="1"/>
    </xf>
    <xf numFmtId="168" fontId="78" fillId="0" borderId="0" applyFont="0" applyFill="0" applyBorder="0" applyAlignment="0" applyProtection="0"/>
    <xf numFmtId="169" fontId="78" fillId="0" borderId="0" applyFont="0" applyFill="0" applyBorder="0" applyAlignment="0" applyProtection="0"/>
    <xf numFmtId="168" fontId="78" fillId="0" borderId="0" applyFont="0" applyFill="0" applyBorder="0" applyAlignment="0" applyProtection="0"/>
    <xf numFmtId="41" fontId="78" fillId="0" borderId="0" applyFont="0" applyFill="0" applyBorder="0" applyAlignment="0" applyProtection="0"/>
    <xf numFmtId="249" fontId="2" fillId="0" borderId="0" applyFont="0" applyFill="0" applyBorder="0" applyAlignment="0" applyProtection="0"/>
    <xf numFmtId="249" fontId="2" fillId="0" borderId="0" applyFont="0" applyFill="0" applyBorder="0" applyAlignment="0" applyProtection="0"/>
    <xf numFmtId="249" fontId="2" fillId="0" borderId="0" applyFont="0" applyFill="0" applyBorder="0" applyAlignment="0" applyProtection="0"/>
    <xf numFmtId="249" fontId="2" fillId="0" borderId="0" applyFont="0" applyFill="0" applyBorder="0" applyAlignment="0" applyProtection="0"/>
    <xf numFmtId="168" fontId="78" fillId="0" borderId="0" applyFont="0" applyFill="0" applyBorder="0" applyAlignment="0" applyProtection="0"/>
    <xf numFmtId="168" fontId="78" fillId="0" borderId="0" applyFont="0" applyFill="0" applyBorder="0" applyAlignment="0" applyProtection="0"/>
    <xf numFmtId="249" fontId="2" fillId="0" borderId="0" applyFont="0" applyFill="0" applyBorder="0" applyAlignment="0" applyProtection="0"/>
    <xf numFmtId="249" fontId="2" fillId="0" borderId="0" applyFont="0" applyFill="0" applyBorder="0" applyAlignment="0" applyProtection="0"/>
    <xf numFmtId="250" fontId="4" fillId="0" borderId="0" applyFont="0" applyFill="0" applyBorder="0" applyAlignment="0" applyProtection="0"/>
    <xf numFmtId="250" fontId="4" fillId="0" borderId="0" applyFont="0" applyFill="0" applyBorder="0" applyAlignment="0" applyProtection="0"/>
    <xf numFmtId="251" fontId="4" fillId="0" borderId="0" applyFont="0" applyFill="0" applyBorder="0" applyAlignment="0" applyProtection="0"/>
    <xf numFmtId="251" fontId="4" fillId="0" borderId="0" applyFont="0" applyFill="0" applyBorder="0" applyAlignment="0" applyProtection="0"/>
    <xf numFmtId="41" fontId="78" fillId="0" borderId="0" applyFont="0" applyFill="0" applyBorder="0" applyAlignment="0" applyProtection="0"/>
    <xf numFmtId="41" fontId="78" fillId="0" borderId="0" applyFont="0" applyFill="0" applyBorder="0" applyAlignment="0" applyProtection="0"/>
    <xf numFmtId="41" fontId="78" fillId="0" borderId="0" applyFont="0" applyFill="0" applyBorder="0" applyAlignment="0" applyProtection="0"/>
    <xf numFmtId="41" fontId="78" fillId="0" borderId="0" applyFont="0" applyFill="0" applyBorder="0" applyAlignment="0" applyProtection="0"/>
    <xf numFmtId="41" fontId="78" fillId="0" borderId="0" applyFont="0" applyFill="0" applyBorder="0" applyAlignment="0" applyProtection="0"/>
    <xf numFmtId="41" fontId="78" fillId="0" borderId="0" applyFont="0" applyFill="0" applyBorder="0" applyAlignment="0" applyProtection="0"/>
    <xf numFmtId="41" fontId="78" fillId="0" borderId="0" applyFont="0" applyFill="0" applyBorder="0" applyAlignment="0" applyProtection="0"/>
    <xf numFmtId="41" fontId="78" fillId="0" borderId="0" applyFont="0" applyFill="0" applyBorder="0" applyAlignment="0" applyProtection="0"/>
    <xf numFmtId="41" fontId="78" fillId="0" borderId="0" applyFont="0" applyFill="0" applyBorder="0" applyAlignment="0" applyProtection="0"/>
    <xf numFmtId="41" fontId="78" fillId="0" borderId="0" applyFont="0" applyFill="0" applyBorder="0" applyAlignment="0" applyProtection="0"/>
    <xf numFmtId="41" fontId="78" fillId="0" borderId="0" applyFont="0" applyFill="0" applyBorder="0" applyAlignment="0" applyProtection="0"/>
    <xf numFmtId="41" fontId="78" fillId="0" borderId="0" applyFont="0" applyFill="0" applyBorder="0" applyAlignment="0" applyProtection="0"/>
    <xf numFmtId="41" fontId="78" fillId="0" borderId="0" applyFont="0" applyFill="0" applyBorder="0" applyAlignment="0" applyProtection="0"/>
    <xf numFmtId="41" fontId="78" fillId="0" borderId="0" applyFont="0" applyFill="0" applyBorder="0" applyAlignment="0" applyProtection="0"/>
    <xf numFmtId="41" fontId="78" fillId="0" borderId="0" applyFont="0" applyFill="0" applyBorder="0" applyAlignment="0" applyProtection="0"/>
    <xf numFmtId="168" fontId="78" fillId="0" borderId="0" applyFont="0" applyFill="0" applyBorder="0" applyAlignment="0" applyProtection="0"/>
    <xf numFmtId="41" fontId="78" fillId="0" borderId="0" applyFont="0" applyFill="0" applyBorder="0" applyAlignment="0" applyProtection="0"/>
    <xf numFmtId="168" fontId="78" fillId="0" borderId="0" applyFont="0" applyFill="0" applyBorder="0" applyAlignment="0" applyProtection="0"/>
    <xf numFmtId="41" fontId="78" fillId="0" borderId="0" applyFont="0" applyFill="0" applyBorder="0" applyAlignment="0" applyProtection="0"/>
    <xf numFmtId="41" fontId="78" fillId="0" borderId="0" applyFont="0" applyFill="0" applyBorder="0" applyAlignment="0" applyProtection="0"/>
    <xf numFmtId="41" fontId="78" fillId="0" borderId="0" applyFont="0" applyFill="0" applyBorder="0" applyAlignment="0" applyProtection="0"/>
    <xf numFmtId="41" fontId="78" fillId="0" borderId="0" applyFont="0" applyFill="0" applyBorder="0" applyAlignment="0" applyProtection="0"/>
    <xf numFmtId="41" fontId="78" fillId="0" borderId="0" applyFont="0" applyFill="0" applyBorder="0" applyAlignment="0" applyProtection="0"/>
    <xf numFmtId="169" fontId="78" fillId="0" borderId="0" applyFont="0" applyFill="0" applyBorder="0" applyAlignment="0" applyProtection="0"/>
    <xf numFmtId="43" fontId="78" fillId="0" borderId="0" applyFont="0" applyFill="0" applyBorder="0" applyAlignment="0" applyProtection="0"/>
    <xf numFmtId="252" fontId="2" fillId="0" borderId="0" applyFont="0" applyFill="0" applyBorder="0" applyAlignment="0" applyProtection="0"/>
    <xf numFmtId="252" fontId="2" fillId="0" borderId="0" applyFont="0" applyFill="0" applyBorder="0" applyAlignment="0" applyProtection="0"/>
    <xf numFmtId="252" fontId="2" fillId="0" borderId="0" applyFont="0" applyFill="0" applyBorder="0" applyAlignment="0" applyProtection="0"/>
    <xf numFmtId="252" fontId="2" fillId="0" borderId="0" applyFont="0" applyFill="0" applyBorder="0" applyAlignment="0" applyProtection="0"/>
    <xf numFmtId="169" fontId="78" fillId="0" borderId="0" applyFont="0" applyFill="0" applyBorder="0" applyAlignment="0" applyProtection="0"/>
    <xf numFmtId="169" fontId="78" fillId="0" borderId="0" applyFont="0" applyFill="0" applyBorder="0" applyAlignment="0" applyProtection="0"/>
    <xf numFmtId="252" fontId="2" fillId="0" borderId="0" applyFont="0" applyFill="0" applyBorder="0" applyAlignment="0" applyProtection="0"/>
    <xf numFmtId="252" fontId="2" fillId="0" borderId="0" applyFont="0" applyFill="0" applyBorder="0" applyAlignment="0" applyProtection="0"/>
    <xf numFmtId="253" fontId="4" fillId="0" borderId="0" applyFont="0" applyFill="0" applyBorder="0" applyAlignment="0" applyProtection="0"/>
    <xf numFmtId="253" fontId="4" fillId="0" borderId="0" applyFont="0" applyFill="0" applyBorder="0" applyAlignment="0" applyProtection="0"/>
    <xf numFmtId="254" fontId="4" fillId="0" borderId="0" applyFont="0" applyFill="0" applyBorder="0" applyAlignment="0" applyProtection="0"/>
    <xf numFmtId="254" fontId="4"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169" fontId="78" fillId="0" borderId="0" applyFont="0" applyFill="0" applyBorder="0" applyAlignment="0" applyProtection="0"/>
    <xf numFmtId="43" fontId="78" fillId="0" borderId="0" applyFont="0" applyFill="0" applyBorder="0" applyAlignment="0" applyProtection="0"/>
    <xf numFmtId="169"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3" fontId="4" fillId="0" borderId="0" applyFont="0" applyBorder="0" applyAlignment="0"/>
    <xf numFmtId="0" fontId="79" fillId="0" borderId="0">
      <protection locked="0"/>
    </xf>
    <xf numFmtId="0" fontId="79" fillId="0" borderId="0">
      <protection locked="0"/>
    </xf>
    <xf numFmtId="173" fontId="55" fillId="0" borderId="0" applyFill="0" applyBorder="0" applyAlignment="0"/>
    <xf numFmtId="226" fontId="55" fillId="0" borderId="0" applyFill="0" applyBorder="0" applyAlignment="0"/>
    <xf numFmtId="173" fontId="55" fillId="0" borderId="0" applyFill="0" applyBorder="0" applyAlignment="0"/>
    <xf numFmtId="230" fontId="55" fillId="0" borderId="0" applyFill="0" applyBorder="0" applyAlignment="0"/>
    <xf numFmtId="226" fontId="55" fillId="0" borderId="0" applyFill="0" applyBorder="0" applyAlignment="0"/>
    <xf numFmtId="0" fontId="80" fillId="0" borderId="0" applyNumberFormat="0" applyAlignment="0">
      <alignment horizontal="left"/>
    </xf>
    <xf numFmtId="255" fontId="81" fillId="0" borderId="0">
      <protection locked="0"/>
    </xf>
    <xf numFmtId="255" fontId="81" fillId="0" borderId="0">
      <protection locked="0"/>
    </xf>
    <xf numFmtId="256" fontId="2" fillId="0" borderId="0" applyFont="0" applyFill="0" applyBorder="0" applyAlignment="0" applyProtection="0"/>
    <xf numFmtId="0" fontId="82" fillId="0" borderId="0" applyNumberFormat="0" applyFill="0" applyBorder="0" applyAlignment="0" applyProtection="0"/>
    <xf numFmtId="3" fontId="4" fillId="0" borderId="0" applyFont="0" applyBorder="0" applyAlignment="0"/>
    <xf numFmtId="0" fontId="77" fillId="0" borderId="0">
      <protection locked="0"/>
    </xf>
    <xf numFmtId="0" fontId="77" fillId="0" borderId="0">
      <protection locked="0"/>
    </xf>
    <xf numFmtId="0" fontId="77" fillId="0" borderId="0">
      <protection locked="0"/>
    </xf>
    <xf numFmtId="0" fontId="77" fillId="0" borderId="0">
      <protection locked="0"/>
    </xf>
    <xf numFmtId="0" fontId="77" fillId="0" borderId="0">
      <protection locked="0"/>
    </xf>
    <xf numFmtId="0" fontId="77" fillId="0" borderId="0">
      <protection locked="0"/>
    </xf>
    <xf numFmtId="0" fontId="77" fillId="0" borderId="0">
      <protection locked="0"/>
    </xf>
    <xf numFmtId="0" fontId="77" fillId="0" borderId="0">
      <protection locked="0"/>
    </xf>
    <xf numFmtId="4" fontId="77" fillId="0" borderId="0">
      <protection locked="0"/>
    </xf>
    <xf numFmtId="0" fontId="77" fillId="0" borderId="0">
      <protection locked="0"/>
    </xf>
    <xf numFmtId="257" fontId="4" fillId="0" borderId="0">
      <protection locked="0"/>
    </xf>
    <xf numFmtId="2" fontId="2" fillId="0" borderId="0" applyFill="0" applyBorder="0" applyAlignment="0" applyProtection="0"/>
    <xf numFmtId="2" fontId="2" fillId="0" borderId="0" applyFont="0" applyFill="0" applyBorder="0" applyAlignment="0" applyProtection="0"/>
    <xf numFmtId="0" fontId="83" fillId="0" borderId="0" applyNumberFormat="0" applyFill="0" applyBorder="0" applyAlignment="0" applyProtection="0"/>
    <xf numFmtId="0" fontId="84" fillId="0" borderId="0" applyNumberFormat="0" applyFill="0" applyBorder="0" applyProtection="0">
      <alignment vertical="center"/>
    </xf>
    <xf numFmtId="0" fontId="85" fillId="0" borderId="0" applyNumberFormat="0" applyFill="0" applyBorder="0" applyAlignment="0" applyProtection="0"/>
    <xf numFmtId="0" fontId="86" fillId="0" borderId="0" applyNumberFormat="0" applyFill="0" applyBorder="0" applyProtection="0">
      <alignment vertical="center"/>
    </xf>
    <xf numFmtId="0" fontId="87" fillId="0" borderId="0" applyNumberFormat="0" applyFill="0" applyBorder="0" applyAlignment="0" applyProtection="0"/>
    <xf numFmtId="0" fontId="88" fillId="0" borderId="0" applyNumberFormat="0" applyFill="0" applyBorder="0" applyAlignment="0" applyProtection="0"/>
    <xf numFmtId="258" fontId="6" fillId="0" borderId="25" applyNumberFormat="0" applyFill="0" applyBorder="0" applyAlignment="0" applyProtection="0"/>
    <xf numFmtId="0" fontId="89" fillId="0" borderId="0" applyNumberFormat="0" applyFill="0" applyBorder="0" applyAlignment="0" applyProtection="0"/>
    <xf numFmtId="0" fontId="90" fillId="26" borderId="26" applyNumberFormat="0" applyAlignment="0">
      <protection locked="0"/>
    </xf>
    <xf numFmtId="0" fontId="2" fillId="27" borderId="27" applyNumberFormat="0" applyFont="0" applyAlignment="0" applyProtection="0"/>
    <xf numFmtId="0" fontId="91" fillId="0" borderId="0">
      <alignment vertical="top" wrapText="1"/>
    </xf>
    <xf numFmtId="0" fontId="92" fillId="8" borderId="0" applyNumberFormat="0" applyBorder="0" applyAlignment="0" applyProtection="0"/>
    <xf numFmtId="38" fontId="93" fillId="28" borderId="0" applyNumberFormat="0" applyBorder="0" applyAlignment="0" applyProtection="0"/>
    <xf numFmtId="259" fontId="94" fillId="3" borderId="0" applyBorder="0" applyProtection="0"/>
    <xf numFmtId="0" fontId="95" fillId="0" borderId="28" applyNumberFormat="0" applyFill="0" applyBorder="0" applyAlignment="0" applyProtection="0">
      <alignment horizontal="center" vertical="center"/>
    </xf>
    <xf numFmtId="0" fontId="96" fillId="0" borderId="0" applyNumberFormat="0" applyFont="0" applyBorder="0" applyAlignment="0">
      <alignment horizontal="left" vertical="center"/>
    </xf>
    <xf numFmtId="0" fontId="97" fillId="29" borderId="0"/>
    <xf numFmtId="0" fontId="98" fillId="0" borderId="0">
      <alignment horizontal="left"/>
    </xf>
    <xf numFmtId="0" fontId="99" fillId="0" borderId="29" applyNumberFormat="0" applyAlignment="0" applyProtection="0">
      <alignment horizontal="left" vertical="center"/>
    </xf>
    <xf numFmtId="0" fontId="99" fillId="0" borderId="6">
      <alignment horizontal="left" vertical="center"/>
    </xf>
    <xf numFmtId="0" fontId="100" fillId="0" borderId="0" applyNumberFormat="0" applyFill="0" applyBorder="0" applyAlignment="0" applyProtection="0"/>
    <xf numFmtId="0" fontId="74" fillId="0" borderId="21" applyNumberFormat="0" applyFill="0" applyAlignment="0" applyProtection="0"/>
    <xf numFmtId="0" fontId="99" fillId="0" borderId="0" applyNumberFormat="0" applyFill="0" applyBorder="0" applyAlignment="0" applyProtection="0"/>
    <xf numFmtId="0" fontId="75" fillId="0" borderId="22" applyNumberFormat="0" applyFill="0" applyAlignment="0" applyProtection="0"/>
    <xf numFmtId="0" fontId="101" fillId="0" borderId="23" applyNumberFormat="0" applyFill="0" applyAlignment="0" applyProtection="0"/>
    <xf numFmtId="0" fontId="101" fillId="0" borderId="0" applyNumberFormat="0" applyFill="0" applyBorder="0" applyAlignment="0" applyProtection="0"/>
    <xf numFmtId="260" fontId="3" fillId="0" borderId="0">
      <protection locked="0"/>
    </xf>
    <xf numFmtId="260" fontId="3" fillId="0" borderId="0">
      <protection locked="0"/>
    </xf>
    <xf numFmtId="0" fontId="102" fillId="0" borderId="30">
      <alignment horizontal="center"/>
    </xf>
    <xf numFmtId="0" fontId="102" fillId="0" borderId="0">
      <alignment horizontal="center"/>
    </xf>
    <xf numFmtId="170" fontId="103" fillId="30" borderId="3" applyNumberFormat="0" applyAlignment="0">
      <alignment horizontal="left" vertical="top"/>
    </xf>
    <xf numFmtId="0" fontId="104" fillId="0" borderId="0"/>
    <xf numFmtId="49" fontId="105" fillId="0" borderId="3">
      <alignment vertical="center"/>
    </xf>
    <xf numFmtId="0" fontId="11" fillId="0" borderId="0"/>
    <xf numFmtId="168" fontId="4" fillId="0" borderId="0" applyFont="0" applyFill="0" applyBorder="0" applyAlignment="0" applyProtection="0"/>
    <xf numFmtId="38" fontId="20" fillId="0" borderId="0" applyFont="0" applyFill="0" applyBorder="0" applyAlignment="0" applyProtection="0"/>
    <xf numFmtId="211" fontId="19" fillId="0" borderId="0" applyFont="0" applyFill="0" applyBorder="0" applyAlignment="0" applyProtection="0"/>
    <xf numFmtId="261" fontId="106" fillId="0" borderId="0" applyFont="0" applyFill="0" applyBorder="0" applyAlignment="0" applyProtection="0"/>
    <xf numFmtId="10" fontId="93" fillId="28" borderId="3" applyNumberFormat="0" applyBorder="0" applyAlignment="0" applyProtection="0"/>
    <xf numFmtId="0" fontId="107" fillId="11" borderId="17" applyNumberFormat="0" applyAlignment="0" applyProtection="0"/>
    <xf numFmtId="2" fontId="23" fillId="0" borderId="4" applyBorder="0"/>
    <xf numFmtId="0" fontId="108" fillId="0" borderId="0" applyNumberFormat="0" applyFill="0" applyBorder="0" applyAlignment="0" applyProtection="0">
      <alignment vertical="top"/>
      <protection locked="0"/>
    </xf>
    <xf numFmtId="0" fontId="109"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0" fontId="108" fillId="0" borderId="0" applyNumberFormat="0" applyFill="0" applyBorder="0" applyAlignment="0" applyProtection="0">
      <alignment vertical="top"/>
      <protection locked="0"/>
    </xf>
    <xf numFmtId="168" fontId="4" fillId="0" borderId="0" applyFont="0" applyFill="0" applyBorder="0" applyAlignment="0" applyProtection="0"/>
    <xf numFmtId="0" fontId="4" fillId="0" borderId="0"/>
    <xf numFmtId="2" fontId="111" fillId="0" borderId="2" applyBorder="0"/>
    <xf numFmtId="0" fontId="47" fillId="0" borderId="31">
      <alignment horizontal="centerContinuous"/>
    </xf>
    <xf numFmtId="0" fontId="112" fillId="25" borderId="18" applyNumberFormat="0" applyAlignment="0" applyProtection="0"/>
    <xf numFmtId="0" fontId="113" fillId="0" borderId="32">
      <alignment horizontal="center" vertical="center" wrapText="1"/>
    </xf>
    <xf numFmtId="0" fontId="61" fillId="28" borderId="0" applyNumberFormat="0" applyFont="0" applyBorder="0" applyAlignment="0"/>
    <xf numFmtId="0" fontId="20" fillId="0" borderId="0"/>
    <xf numFmtId="0" fontId="11" fillId="0" borderId="0" applyNumberFormat="0" applyFont="0" applyFill="0" applyBorder="0" applyProtection="0">
      <alignment horizontal="left" vertical="center"/>
    </xf>
    <xf numFmtId="0" fontId="20" fillId="0" borderId="0"/>
    <xf numFmtId="173" fontId="55" fillId="0" borderId="0" applyFill="0" applyBorder="0" applyAlignment="0"/>
    <xf numFmtId="226" fontId="55" fillId="0" borderId="0" applyFill="0" applyBorder="0" applyAlignment="0"/>
    <xf numFmtId="173" fontId="55" fillId="0" borderId="0" applyFill="0" applyBorder="0" applyAlignment="0"/>
    <xf numFmtId="230" fontId="55" fillId="0" borderId="0" applyFill="0" applyBorder="0" applyAlignment="0"/>
    <xf numFmtId="226" fontId="55" fillId="0" borderId="0" applyFill="0" applyBorder="0" applyAlignment="0"/>
    <xf numFmtId="0" fontId="114" fillId="0" borderId="33" applyNumberFormat="0" applyFill="0" applyAlignment="0" applyProtection="0"/>
    <xf numFmtId="241" fontId="115" fillId="0" borderId="9" applyNumberFormat="0" applyFont="0" applyFill="0" applyBorder="0">
      <alignment horizontal="center"/>
    </xf>
    <xf numFmtId="38" fontId="20" fillId="0" borderId="0" applyFont="0" applyFill="0" applyBorder="0" applyAlignment="0" applyProtection="0"/>
    <xf numFmtId="4" fontId="55" fillId="0" borderId="0" applyFont="0" applyFill="0" applyBorder="0" applyAlignment="0" applyProtection="0"/>
    <xf numFmtId="209" fontId="11" fillId="0" borderId="0" applyFont="0" applyFill="0" applyBorder="0" applyAlignment="0" applyProtection="0"/>
    <xf numFmtId="40" fontId="20"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0" fontId="116" fillId="0" borderId="30"/>
    <xf numFmtId="262" fontId="117" fillId="0" borderId="9"/>
    <xf numFmtId="263" fontId="20" fillId="0" borderId="0" applyFont="0" applyFill="0" applyBorder="0" applyAlignment="0" applyProtection="0"/>
    <xf numFmtId="264" fontId="20" fillId="0" borderId="0" applyFont="0" applyFill="0" applyBorder="0" applyAlignment="0" applyProtection="0"/>
    <xf numFmtId="169" fontId="81" fillId="0" borderId="0">
      <protection locked="0"/>
    </xf>
    <xf numFmtId="265" fontId="2" fillId="0" borderId="0" applyFont="0" applyFill="0" applyBorder="0" applyAlignment="0" applyProtection="0"/>
    <xf numFmtId="266" fontId="2" fillId="0" borderId="0" applyFont="0" applyFill="0" applyBorder="0" applyAlignment="0" applyProtection="0"/>
    <xf numFmtId="0" fontId="118" fillId="0" borderId="0" applyNumberFormat="0" applyFont="0" applyFill="0" applyAlignment="0"/>
    <xf numFmtId="0" fontId="118" fillId="0" borderId="0" applyNumberFormat="0" applyFont="0" applyFill="0" applyAlignment="0"/>
    <xf numFmtId="0" fontId="7" fillId="0" borderId="0" applyNumberFormat="0" applyFill="0" applyAlignment="0"/>
    <xf numFmtId="0" fontId="7" fillId="0" borderId="0" applyNumberFormat="0" applyFill="0" applyAlignment="0"/>
    <xf numFmtId="0" fontId="118" fillId="0" borderId="0" applyNumberFormat="0" applyFont="0" applyFill="0" applyAlignment="0"/>
    <xf numFmtId="0" fontId="119" fillId="31" borderId="0" applyNumberFormat="0" applyBorder="0" applyAlignment="0" applyProtection="0"/>
    <xf numFmtId="0" fontId="24" fillId="0" borderId="3"/>
    <xf numFmtId="0" fontId="11" fillId="0" borderId="0"/>
    <xf numFmtId="0" fontId="8" fillId="0" borderId="10" applyNumberFormat="0" applyAlignment="0">
      <alignment horizontal="center"/>
    </xf>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23" borderId="0" applyNumberFormat="0" applyBorder="0" applyAlignment="0" applyProtection="0"/>
    <xf numFmtId="37" fontId="120" fillId="0" borderId="0"/>
    <xf numFmtId="0" fontId="121" fillId="0" borderId="3" applyNumberFormat="0" applyFont="0" applyFill="0" applyBorder="0" applyAlignment="0">
      <alignment horizontal="center"/>
    </xf>
    <xf numFmtId="0" fontId="122" fillId="0" borderId="0"/>
    <xf numFmtId="267" fontId="6" fillId="0" borderId="0"/>
    <xf numFmtId="268" fontId="4" fillId="0" borderId="0"/>
    <xf numFmtId="268" fontId="4" fillId="0" borderId="0"/>
    <xf numFmtId="268" fontId="4" fillId="0" borderId="0"/>
    <xf numFmtId="268" fontId="4" fillId="0" borderId="0"/>
    <xf numFmtId="269" fontId="22" fillId="0" borderId="0"/>
    <xf numFmtId="269" fontId="22" fillId="0" borderId="0"/>
    <xf numFmtId="269" fontId="22" fillId="0" borderId="0"/>
    <xf numFmtId="270" fontId="4" fillId="0" borderId="0"/>
    <xf numFmtId="0" fontId="123" fillId="0" borderId="0"/>
    <xf numFmtId="0" fontId="66"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2" fillId="0" borderId="0"/>
    <xf numFmtId="3" fontId="24" fillId="0" borderId="0"/>
    <xf numFmtId="0" fontId="2" fillId="0" borderId="0"/>
    <xf numFmtId="0" fontId="67" fillId="0" borderId="0"/>
    <xf numFmtId="0" fontId="1" fillId="0" borderId="0"/>
    <xf numFmtId="0" fontId="1" fillId="0" borderId="0"/>
    <xf numFmtId="0" fontId="1" fillId="0" borderId="0"/>
    <xf numFmtId="0" fontId="1" fillId="0" borderId="0"/>
    <xf numFmtId="0" fontId="40" fillId="0" borderId="0"/>
    <xf numFmtId="0" fontId="2" fillId="0" borderId="0"/>
    <xf numFmtId="0" fontId="40" fillId="0" borderId="0"/>
    <xf numFmtId="0" fontId="67" fillId="0" borderId="0"/>
    <xf numFmtId="0" fontId="124" fillId="0" borderId="0"/>
    <xf numFmtId="0" fontId="67" fillId="0" borderId="0"/>
    <xf numFmtId="0" fontId="67" fillId="0" borderId="0"/>
    <xf numFmtId="0" fontId="2" fillId="0" borderId="0"/>
    <xf numFmtId="0" fontId="7" fillId="0" borderId="0"/>
    <xf numFmtId="0" fontId="2" fillId="0" borderId="0"/>
    <xf numFmtId="0" fontId="2" fillId="0" borderId="0"/>
    <xf numFmtId="0" fontId="2" fillId="0" borderId="0"/>
    <xf numFmtId="0" fontId="67" fillId="0" borderId="0"/>
    <xf numFmtId="0" fontId="65" fillId="0" borderId="0"/>
    <xf numFmtId="0" fontId="65" fillId="0" borderId="0"/>
    <xf numFmtId="0" fontId="65" fillId="0" borderId="0"/>
    <xf numFmtId="0" fontId="65" fillId="0" borderId="0"/>
    <xf numFmtId="0" fontId="125" fillId="0" borderId="0" applyNumberFormat="0" applyFill="0" applyBorder="0" applyProtection="0">
      <alignment vertical="top"/>
    </xf>
    <xf numFmtId="0" fontId="1" fillId="0" borderId="0"/>
    <xf numFmtId="0" fontId="1" fillId="0" borderId="0"/>
    <xf numFmtId="0" fontId="1" fillId="0" borderId="0"/>
    <xf numFmtId="0" fontId="40" fillId="0" borderId="0"/>
    <xf numFmtId="0" fontId="4" fillId="0" borderId="0"/>
    <xf numFmtId="0" fontId="29" fillId="0" borderId="0" applyFont="0"/>
    <xf numFmtId="0" fontId="126" fillId="0" borderId="0">
      <alignment horizontal="left" vertical="top"/>
    </xf>
    <xf numFmtId="0" fontId="55" fillId="28" borderId="0"/>
    <xf numFmtId="0" fontId="78" fillId="0" borderId="0"/>
    <xf numFmtId="0" fontId="2" fillId="27" borderId="27" applyNumberFormat="0" applyFont="0" applyAlignment="0" applyProtection="0"/>
    <xf numFmtId="271" fontId="127" fillId="0" borderId="0" applyFont="0" applyFill="0" applyBorder="0" applyProtection="0">
      <alignment vertical="top" wrapText="1"/>
    </xf>
    <xf numFmtId="0" fontId="128" fillId="0" borderId="33" applyNumberFormat="0" applyFill="0" applyAlignment="0" applyProtection="0"/>
    <xf numFmtId="0" fontId="8" fillId="0" borderId="0"/>
    <xf numFmtId="169" fontId="27" fillId="0" borderId="0" applyFont="0" applyFill="0" applyBorder="0" applyAlignment="0" applyProtection="0"/>
    <xf numFmtId="168" fontId="27" fillId="0" borderId="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24" fillId="0" borderId="0" applyNumberFormat="0" applyFill="0" applyBorder="0" applyAlignment="0" applyProtection="0"/>
    <xf numFmtId="0" fontId="4" fillId="0" borderId="0" applyNumberFormat="0" applyFill="0" applyBorder="0" applyAlignment="0" applyProtection="0"/>
    <xf numFmtId="0" fontId="7" fillId="0" borderId="0" applyFill="0" applyBorder="0" applyAlignment="0" applyProtection="0"/>
    <xf numFmtId="0" fontId="11" fillId="0" borderId="0"/>
    <xf numFmtId="0" fontId="130" fillId="24" borderId="20" applyNumberFormat="0" applyAlignment="0" applyProtection="0"/>
    <xf numFmtId="174" fontId="131" fillId="0" borderId="10" applyFont="0" applyBorder="0" applyAlignment="0"/>
    <xf numFmtId="0" fontId="132" fillId="28" borderId="0"/>
    <xf numFmtId="41" fontId="2" fillId="0" borderId="0" applyFont="0" applyFill="0" applyBorder="0" applyAlignment="0" applyProtection="0"/>
    <xf numFmtId="14" fontId="47" fillId="0" borderId="0">
      <alignment horizontal="center" wrapText="1"/>
      <protection locked="0"/>
    </xf>
    <xf numFmtId="229" fontId="2" fillId="0" borderId="0" applyFont="0" applyFill="0" applyBorder="0" applyAlignment="0" applyProtection="0"/>
    <xf numFmtId="239" fontId="2" fillId="0" borderId="0" applyFont="0" applyFill="0" applyBorder="0" applyAlignment="0" applyProtection="0"/>
    <xf numFmtId="10" fontId="2"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20" fillId="0" borderId="34" applyNumberFormat="0" applyBorder="0"/>
    <xf numFmtId="0" fontId="2" fillId="0" borderId="0"/>
    <xf numFmtId="174" fontId="81" fillId="0" borderId="0">
      <protection locked="0"/>
    </xf>
    <xf numFmtId="173" fontId="55" fillId="0" borderId="0" applyFill="0" applyBorder="0" applyAlignment="0"/>
    <xf numFmtId="226" fontId="55" fillId="0" borderId="0" applyFill="0" applyBorder="0" applyAlignment="0"/>
    <xf numFmtId="173" fontId="55" fillId="0" borderId="0" applyFill="0" applyBorder="0" applyAlignment="0"/>
    <xf numFmtId="230" fontId="55" fillId="0" borderId="0" applyFill="0" applyBorder="0" applyAlignment="0"/>
    <xf numFmtId="226" fontId="55" fillId="0" borderId="0" applyFill="0" applyBorder="0" applyAlignment="0"/>
    <xf numFmtId="0" fontId="133" fillId="0" borderId="0"/>
    <xf numFmtId="0" fontId="20" fillId="0" borderId="0" applyNumberFormat="0" applyFont="0" applyFill="0" applyBorder="0" applyAlignment="0" applyProtection="0">
      <alignment horizontal="left"/>
    </xf>
    <xf numFmtId="0" fontId="134" fillId="0" borderId="30">
      <alignment horizontal="center"/>
    </xf>
    <xf numFmtId="0" fontId="135" fillId="32" borderId="0" applyNumberFormat="0" applyFont="0" applyBorder="0" applyAlignment="0">
      <alignment horizontal="center"/>
    </xf>
    <xf numFmtId="14" fontId="136" fillId="0" borderId="0" applyNumberFormat="0" applyFill="0" applyBorder="0" applyAlignment="0" applyProtection="0">
      <alignment horizontal="left"/>
    </xf>
    <xf numFmtId="0" fontId="109" fillId="0" borderId="0" applyNumberFormat="0" applyFill="0" applyBorder="0" applyAlignment="0" applyProtection="0">
      <alignment vertical="top"/>
      <protection locked="0"/>
    </xf>
    <xf numFmtId="0" fontId="8" fillId="0" borderId="0"/>
    <xf numFmtId="211" fontId="19" fillId="0" borderId="0" applyFont="0" applyFill="0" applyBorder="0" applyAlignment="0" applyProtection="0"/>
    <xf numFmtId="0" fontId="4" fillId="0" borderId="0" applyNumberFormat="0" applyFill="0" applyBorder="0" applyAlignment="0" applyProtection="0"/>
    <xf numFmtId="4" fontId="137" fillId="33" borderId="35" applyNumberFormat="0" applyProtection="0">
      <alignment vertical="center"/>
    </xf>
    <xf numFmtId="4" fontId="138" fillId="33" borderId="35" applyNumberFormat="0" applyProtection="0">
      <alignment vertical="center"/>
    </xf>
    <xf numFmtId="4" fontId="139" fillId="33" borderId="35" applyNumberFormat="0" applyProtection="0">
      <alignment horizontal="left" vertical="center" indent="1"/>
    </xf>
    <xf numFmtId="4" fontId="139" fillId="34" borderId="0" applyNumberFormat="0" applyProtection="0">
      <alignment horizontal="left" vertical="center" indent="1"/>
    </xf>
    <xf numFmtId="4" fontId="139" fillId="35" borderId="35" applyNumberFormat="0" applyProtection="0">
      <alignment horizontal="right" vertical="center"/>
    </xf>
    <xf numFmtId="4" fontId="139" fillId="36" borderId="35" applyNumberFormat="0" applyProtection="0">
      <alignment horizontal="right" vertical="center"/>
    </xf>
    <xf numFmtId="4" fontId="139" fillId="37" borderId="35" applyNumberFormat="0" applyProtection="0">
      <alignment horizontal="right" vertical="center"/>
    </xf>
    <xf numFmtId="4" fontId="139" fillId="38" borderId="35" applyNumberFormat="0" applyProtection="0">
      <alignment horizontal="right" vertical="center"/>
    </xf>
    <xf numFmtId="4" fontId="139" fillId="39" borderId="35" applyNumberFormat="0" applyProtection="0">
      <alignment horizontal="right" vertical="center"/>
    </xf>
    <xf numFmtId="4" fontId="139" fillId="40" borderId="35" applyNumberFormat="0" applyProtection="0">
      <alignment horizontal="right" vertical="center"/>
    </xf>
    <xf numFmtId="4" fontId="139" fillId="41" borderId="35" applyNumberFormat="0" applyProtection="0">
      <alignment horizontal="right" vertical="center"/>
    </xf>
    <xf numFmtId="4" fontId="139" fillId="42" borderId="35" applyNumberFormat="0" applyProtection="0">
      <alignment horizontal="right" vertical="center"/>
    </xf>
    <xf numFmtId="4" fontId="139" fillId="43" borderId="35" applyNumberFormat="0" applyProtection="0">
      <alignment horizontal="right" vertical="center"/>
    </xf>
    <xf numFmtId="4" fontId="137" fillId="44" borderId="36" applyNumberFormat="0" applyProtection="0">
      <alignment horizontal="left" vertical="center" indent="1"/>
    </xf>
    <xf numFmtId="4" fontId="137" fillId="45" borderId="0" applyNumberFormat="0" applyProtection="0">
      <alignment horizontal="left" vertical="center" indent="1"/>
    </xf>
    <xf numFmtId="4" fontId="137" fillId="34" borderId="0" applyNumberFormat="0" applyProtection="0">
      <alignment horizontal="left" vertical="center" indent="1"/>
    </xf>
    <xf numFmtId="4" fontId="139" fillId="45" borderId="35" applyNumberFormat="0" applyProtection="0">
      <alignment horizontal="right" vertical="center"/>
    </xf>
    <xf numFmtId="4" fontId="21" fillId="45" borderId="0" applyNumberFormat="0" applyProtection="0">
      <alignment horizontal="left" vertical="center" indent="1"/>
    </xf>
    <xf numFmtId="4" fontId="21" fillId="34" borderId="0" applyNumberFormat="0" applyProtection="0">
      <alignment horizontal="left" vertical="center" indent="1"/>
    </xf>
    <xf numFmtId="4" fontId="139" fillId="46" borderId="35" applyNumberFormat="0" applyProtection="0">
      <alignment vertical="center"/>
    </xf>
    <xf numFmtId="4" fontId="140" fillId="46" borderId="35" applyNumberFormat="0" applyProtection="0">
      <alignment vertical="center"/>
    </xf>
    <xf numFmtId="4" fontId="137" fillId="45" borderId="37" applyNumberFormat="0" applyProtection="0">
      <alignment horizontal="left" vertical="center" indent="1"/>
    </xf>
    <xf numFmtId="4" fontId="139" fillId="46" borderId="35" applyNumberFormat="0" applyProtection="0">
      <alignment horizontal="right" vertical="center"/>
    </xf>
    <xf numFmtId="4" fontId="140" fillId="46" borderId="35" applyNumberFormat="0" applyProtection="0">
      <alignment horizontal="right" vertical="center"/>
    </xf>
    <xf numFmtId="4" fontId="137" fillId="45" borderId="35" applyNumberFormat="0" applyProtection="0">
      <alignment horizontal="left" vertical="center" indent="1"/>
    </xf>
    <xf numFmtId="4" fontId="141" fillId="30" borderId="37" applyNumberFormat="0" applyProtection="0">
      <alignment horizontal="left" vertical="center" indent="1"/>
    </xf>
    <xf numFmtId="4" fontId="142" fillId="46" borderId="35" applyNumberFormat="0" applyProtection="0">
      <alignment horizontal="right" vertical="center"/>
    </xf>
    <xf numFmtId="272" fontId="143" fillId="0" borderId="0" applyFont="0" applyFill="0" applyBorder="0" applyAlignment="0" applyProtection="0"/>
    <xf numFmtId="0" fontId="135" fillId="1" borderId="6" applyNumberFormat="0" applyFont="0" applyAlignment="0">
      <alignment horizontal="center"/>
    </xf>
    <xf numFmtId="4" fontId="2" fillId="0" borderId="7" applyBorder="0"/>
    <xf numFmtId="2" fontId="2" fillId="0" borderId="7"/>
    <xf numFmtId="273" fontId="2" fillId="0" borderId="0"/>
    <xf numFmtId="3" fontId="3" fillId="0" borderId="0"/>
    <xf numFmtId="0" fontId="144" fillId="0" borderId="0" applyNumberFormat="0" applyFill="0" applyBorder="0" applyAlignment="0">
      <alignment horizontal="center"/>
    </xf>
    <xf numFmtId="0" fontId="2" fillId="0" borderId="0"/>
    <xf numFmtId="1" fontId="2" fillId="0" borderId="0"/>
    <xf numFmtId="174" fontId="145" fillId="0" borderId="0" applyNumberFormat="0" applyBorder="0" applyAlignment="0">
      <alignment horizontal="centerContinuous"/>
    </xf>
    <xf numFmtId="0" fontId="10" fillId="0" borderId="0"/>
    <xf numFmtId="174" fontId="9" fillId="0" borderId="0" applyFont="0" applyFill="0" applyBorder="0" applyAlignment="0" applyProtection="0"/>
    <xf numFmtId="211" fontId="19" fillId="0" borderId="0" applyFont="0" applyFill="0" applyBorder="0" applyAlignment="0" applyProtection="0"/>
    <xf numFmtId="213" fontId="19" fillId="0" borderId="0" applyFont="0" applyFill="0" applyBorder="0" applyAlignment="0" applyProtection="0"/>
    <xf numFmtId="213" fontId="19" fillId="0" borderId="0" applyFont="0" applyFill="0" applyBorder="0" applyAlignment="0" applyProtection="0"/>
    <xf numFmtId="183" fontId="19" fillId="0" borderId="0" applyFont="0" applyFill="0" applyBorder="0" applyAlignment="0" applyProtection="0"/>
    <xf numFmtId="216" fontId="19" fillId="0" borderId="0" applyFont="0" applyFill="0" applyBorder="0" applyAlignment="0" applyProtection="0"/>
    <xf numFmtId="41" fontId="19" fillId="0" borderId="0" applyFont="0" applyFill="0" applyBorder="0" applyAlignment="0" applyProtection="0"/>
    <xf numFmtId="211" fontId="19" fillId="0" borderId="0" applyFont="0" applyFill="0" applyBorder="0" applyAlignment="0" applyProtection="0"/>
    <xf numFmtId="170" fontId="3" fillId="0" borderId="0" applyFont="0" applyFill="0" applyBorder="0" applyAlignment="0" applyProtection="0"/>
    <xf numFmtId="183" fontId="19" fillId="0" borderId="0" applyFont="0" applyFill="0" applyBorder="0" applyAlignment="0" applyProtection="0"/>
    <xf numFmtId="211" fontId="19" fillId="0" borderId="0" applyFont="0" applyFill="0" applyBorder="0" applyAlignment="0" applyProtection="0"/>
    <xf numFmtId="168" fontId="4" fillId="0" borderId="0" applyFont="0" applyFill="0" applyBorder="0" applyAlignment="0" applyProtection="0"/>
    <xf numFmtId="211" fontId="19" fillId="0" borderId="0" applyFont="0" applyFill="0" applyBorder="0" applyAlignment="0" applyProtection="0"/>
    <xf numFmtId="211" fontId="19" fillId="0" borderId="0" applyFont="0" applyFill="0" applyBorder="0" applyAlignment="0" applyProtection="0"/>
    <xf numFmtId="183" fontId="19" fillId="0" borderId="0" applyFont="0" applyFill="0" applyBorder="0" applyAlignment="0" applyProtection="0"/>
    <xf numFmtId="211" fontId="19" fillId="0" borderId="0" applyFont="0" applyFill="0" applyBorder="0" applyAlignment="0" applyProtection="0"/>
    <xf numFmtId="183" fontId="19" fillId="0" borderId="0" applyFont="0" applyFill="0" applyBorder="0" applyAlignment="0" applyProtection="0"/>
    <xf numFmtId="178" fontId="23" fillId="0" borderId="0" applyFont="0" applyFill="0" applyBorder="0" applyAlignment="0" applyProtection="0"/>
    <xf numFmtId="217" fontId="19" fillId="0" borderId="0" applyFont="0" applyFill="0" applyBorder="0" applyAlignment="0" applyProtection="0"/>
    <xf numFmtId="217" fontId="19" fillId="0" borderId="0" applyFont="0" applyFill="0" applyBorder="0" applyAlignment="0" applyProtection="0"/>
    <xf numFmtId="218" fontId="2" fillId="0" borderId="0" applyFont="0" applyFill="0" applyBorder="0" applyAlignment="0" applyProtection="0"/>
    <xf numFmtId="188" fontId="23" fillId="0" borderId="0" applyFont="0" applyFill="0" applyBorder="0" applyAlignment="0" applyProtection="0"/>
    <xf numFmtId="168" fontId="4" fillId="0" borderId="0" applyFont="0" applyFill="0" applyBorder="0" applyAlignment="0" applyProtection="0"/>
    <xf numFmtId="217" fontId="19" fillId="0" borderId="0" applyFont="0" applyFill="0" applyBorder="0" applyAlignment="0" applyProtection="0"/>
    <xf numFmtId="178" fontId="23" fillId="0" borderId="0" applyFont="0" applyFill="0" applyBorder="0" applyAlignment="0" applyProtection="0"/>
    <xf numFmtId="219" fontId="24" fillId="0" borderId="0" applyFont="0" applyFill="0" applyBorder="0" applyAlignment="0" applyProtection="0"/>
    <xf numFmtId="211"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211" fontId="19" fillId="0" borderId="0" applyFont="0" applyFill="0" applyBorder="0" applyAlignment="0" applyProtection="0"/>
    <xf numFmtId="211" fontId="19" fillId="0" borderId="0" applyFont="0" applyFill="0" applyBorder="0" applyAlignment="0" applyProtection="0"/>
    <xf numFmtId="41" fontId="19" fillId="0" borderId="0" applyFont="0" applyFill="0" applyBorder="0" applyAlignment="0" applyProtection="0"/>
    <xf numFmtId="211" fontId="19" fillId="0" borderId="0" applyFont="0" applyFill="0" applyBorder="0" applyAlignment="0" applyProtection="0"/>
    <xf numFmtId="168" fontId="4" fillId="0" borderId="0" applyFont="0" applyFill="0" applyBorder="0" applyAlignment="0" applyProtection="0"/>
    <xf numFmtId="172" fontId="19" fillId="0" borderId="0" applyFont="0" applyFill="0" applyBorder="0" applyAlignment="0" applyProtection="0"/>
    <xf numFmtId="184" fontId="3" fillId="0" borderId="0" applyFont="0" applyFill="0" applyBorder="0" applyAlignment="0" applyProtection="0"/>
    <xf numFmtId="185" fontId="19" fillId="0" borderId="0" applyFont="0" applyFill="0" applyBorder="0" applyAlignment="0" applyProtection="0"/>
    <xf numFmtId="186" fontId="19" fillId="0" borderId="0" applyFont="0" applyFill="0" applyBorder="0" applyAlignment="0" applyProtection="0"/>
    <xf numFmtId="185" fontId="19" fillId="0" borderId="0" applyFont="0" applyFill="0" applyBorder="0" applyAlignment="0" applyProtection="0"/>
    <xf numFmtId="178" fontId="22" fillId="0" borderId="0" applyFont="0" applyFill="0" applyBorder="0" applyAlignment="0" applyProtection="0"/>
    <xf numFmtId="165" fontId="19" fillId="0" borderId="0" applyFont="0" applyFill="0" applyBorder="0" applyAlignment="0" applyProtection="0"/>
    <xf numFmtId="187" fontId="3" fillId="0" borderId="0" applyFont="0" applyFill="0" applyBorder="0" applyAlignment="0" applyProtection="0"/>
    <xf numFmtId="165" fontId="19" fillId="0" borderId="0" applyFont="0" applyFill="0" applyBorder="0" applyAlignment="0" applyProtection="0"/>
    <xf numFmtId="185" fontId="19" fillId="0" borderId="0" applyFont="0" applyFill="0" applyBorder="0" applyAlignment="0" applyProtection="0"/>
    <xf numFmtId="174" fontId="9" fillId="0" borderId="0" applyFont="0" applyFill="0" applyBorder="0" applyAlignment="0" applyProtection="0"/>
    <xf numFmtId="178" fontId="22" fillId="0" borderId="0" applyFont="0" applyFill="0" applyBorder="0" applyAlignment="0" applyProtection="0"/>
    <xf numFmtId="179" fontId="19" fillId="0" borderId="0" applyFont="0" applyFill="0" applyBorder="0" applyAlignment="0" applyProtection="0"/>
    <xf numFmtId="184" fontId="3" fillId="0" borderId="0" applyFont="0" applyFill="0" applyBorder="0" applyAlignment="0" applyProtection="0"/>
    <xf numFmtId="203" fontId="23" fillId="0" borderId="0" applyFont="0" applyFill="0" applyBorder="0" applyAlignment="0" applyProtection="0"/>
    <xf numFmtId="204" fontId="19" fillId="0" borderId="0" applyFont="0" applyFill="0" applyBorder="0" applyAlignment="0" applyProtection="0"/>
    <xf numFmtId="204" fontId="19" fillId="0" borderId="0" applyFont="0" applyFill="0" applyBorder="0" applyAlignment="0" applyProtection="0"/>
    <xf numFmtId="205" fontId="23" fillId="0" borderId="0" applyFont="0" applyFill="0" applyBorder="0" applyAlignment="0" applyProtection="0"/>
    <xf numFmtId="204" fontId="19" fillId="0" borderId="0" applyFont="0" applyFill="0" applyBorder="0" applyAlignment="0" applyProtection="0"/>
    <xf numFmtId="203" fontId="23" fillId="0" borderId="0" applyFont="0" applyFill="0" applyBorder="0" applyAlignment="0" applyProtection="0"/>
    <xf numFmtId="204" fontId="19" fillId="0" borderId="0" applyFont="0" applyFill="0" applyBorder="0" applyAlignment="0" applyProtection="0"/>
    <xf numFmtId="174" fontId="9" fillId="0" borderId="0" applyFont="0" applyFill="0" applyBorder="0" applyAlignment="0" applyProtection="0"/>
    <xf numFmtId="184" fontId="19" fillId="0" borderId="0" applyFont="0" applyFill="0" applyBorder="0" applyAlignment="0" applyProtection="0"/>
    <xf numFmtId="184" fontId="19" fillId="0" borderId="0" applyFont="0" applyFill="0" applyBorder="0" applyAlignment="0" applyProtection="0"/>
    <xf numFmtId="205" fontId="23"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7" fontId="2" fillId="0" borderId="0" applyFont="0" applyFill="0" applyBorder="0" applyAlignment="0" applyProtection="0"/>
    <xf numFmtId="168" fontId="23" fillId="0" borderId="0" applyFont="0" applyFill="0" applyBorder="0" applyAlignment="0" applyProtection="0"/>
    <xf numFmtId="206" fontId="19" fillId="0" borderId="0" applyFont="0" applyFill="0" applyBorder="0" applyAlignment="0" applyProtection="0"/>
    <xf numFmtId="205" fontId="23" fillId="0" borderId="0" applyFont="0" applyFill="0" applyBorder="0" applyAlignment="0" applyProtection="0"/>
    <xf numFmtId="208" fontId="24" fillId="0" borderId="0" applyFont="0" applyFill="0" applyBorder="0" applyAlignment="0" applyProtection="0"/>
    <xf numFmtId="41" fontId="19" fillId="0" borderId="0" applyFont="0" applyFill="0" applyBorder="0" applyAlignment="0" applyProtection="0"/>
    <xf numFmtId="209" fontId="19" fillId="0" borderId="0" applyFont="0" applyFill="0" applyBorder="0" applyAlignment="0" applyProtection="0"/>
    <xf numFmtId="165" fontId="19" fillId="0" borderId="0" applyFont="0" applyFill="0" applyBorder="0" applyAlignment="0" applyProtection="0"/>
    <xf numFmtId="0" fontId="8" fillId="0" borderId="0"/>
    <xf numFmtId="274" fontId="24"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183" fontId="19" fillId="0" borderId="0" applyFont="0" applyFill="0" applyBorder="0" applyAlignment="0" applyProtection="0"/>
    <xf numFmtId="174" fontId="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165" fontId="19" fillId="0" borderId="0" applyFont="0" applyFill="0" applyBorder="0" applyAlignment="0" applyProtection="0"/>
    <xf numFmtId="204" fontId="19" fillId="0" borderId="0" applyFont="0" applyFill="0" applyBorder="0" applyAlignment="0" applyProtection="0"/>
    <xf numFmtId="184" fontId="3" fillId="0" borderId="0" applyFont="0" applyFill="0" applyBorder="0" applyAlignment="0" applyProtection="0"/>
    <xf numFmtId="184" fontId="19" fillId="0" borderId="0" applyFont="0" applyFill="0" applyBorder="0" applyAlignment="0" applyProtection="0"/>
    <xf numFmtId="0" fontId="8" fillId="0" borderId="0"/>
    <xf numFmtId="274" fontId="24"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183" fontId="19" fillId="0" borderId="0" applyFont="0" applyFill="0" applyBorder="0" applyAlignment="0" applyProtection="0"/>
    <xf numFmtId="211" fontId="19" fillId="0" borderId="0" applyFont="0" applyFill="0" applyBorder="0" applyAlignment="0" applyProtection="0"/>
    <xf numFmtId="211" fontId="19" fillId="0" borderId="0" applyFont="0" applyFill="0" applyBorder="0" applyAlignment="0" applyProtection="0"/>
    <xf numFmtId="211" fontId="19" fillId="0" borderId="0" applyFont="0" applyFill="0" applyBorder="0" applyAlignment="0" applyProtection="0"/>
    <xf numFmtId="213" fontId="19" fillId="0" borderId="0" applyFont="0" applyFill="0" applyBorder="0" applyAlignment="0" applyProtection="0"/>
    <xf numFmtId="183" fontId="19" fillId="0" borderId="0" applyFont="0" applyFill="0" applyBorder="0" applyAlignment="0" applyProtection="0"/>
    <xf numFmtId="216" fontId="19" fillId="0" borderId="0" applyFont="0" applyFill="0" applyBorder="0" applyAlignment="0" applyProtection="0"/>
    <xf numFmtId="41" fontId="19" fillId="0" borderId="0" applyFont="0" applyFill="0" applyBorder="0" applyAlignment="0" applyProtection="0"/>
    <xf numFmtId="211" fontId="19" fillId="0" borderId="0" applyFont="0" applyFill="0" applyBorder="0" applyAlignment="0" applyProtection="0"/>
    <xf numFmtId="41" fontId="19" fillId="0" borderId="0" applyFont="0" applyFill="0" applyBorder="0" applyAlignment="0" applyProtection="0"/>
    <xf numFmtId="170" fontId="3" fillId="0" borderId="0" applyFont="0" applyFill="0" applyBorder="0" applyAlignment="0" applyProtection="0"/>
    <xf numFmtId="183" fontId="19" fillId="0" borderId="0" applyFont="0" applyFill="0" applyBorder="0" applyAlignment="0" applyProtection="0"/>
    <xf numFmtId="211" fontId="19" fillId="0" borderId="0" applyFont="0" applyFill="0" applyBorder="0" applyAlignment="0" applyProtection="0"/>
    <xf numFmtId="211" fontId="19" fillId="0" borderId="0" applyFont="0" applyFill="0" applyBorder="0" applyAlignment="0" applyProtection="0"/>
    <xf numFmtId="211" fontId="19" fillId="0" borderId="0" applyFont="0" applyFill="0" applyBorder="0" applyAlignment="0" applyProtection="0"/>
    <xf numFmtId="183" fontId="19" fillId="0" borderId="0" applyFont="0" applyFill="0" applyBorder="0" applyAlignment="0" applyProtection="0"/>
    <xf numFmtId="211" fontId="19" fillId="0" borderId="0" applyFont="0" applyFill="0" applyBorder="0" applyAlignment="0" applyProtection="0"/>
    <xf numFmtId="183" fontId="19" fillId="0" borderId="0" applyFont="0" applyFill="0" applyBorder="0" applyAlignment="0" applyProtection="0"/>
    <xf numFmtId="178" fontId="23" fillId="0" borderId="0" applyFont="0" applyFill="0" applyBorder="0" applyAlignment="0" applyProtection="0"/>
    <xf numFmtId="217" fontId="19" fillId="0" borderId="0" applyFont="0" applyFill="0" applyBorder="0" applyAlignment="0" applyProtection="0"/>
    <xf numFmtId="183" fontId="19" fillId="0" borderId="0" applyFont="0" applyFill="0" applyBorder="0" applyAlignment="0" applyProtection="0"/>
    <xf numFmtId="217" fontId="19" fillId="0" borderId="0" applyFont="0" applyFill="0" applyBorder="0" applyAlignment="0" applyProtection="0"/>
    <xf numFmtId="218" fontId="2" fillId="0" borderId="0" applyFont="0" applyFill="0" applyBorder="0" applyAlignment="0" applyProtection="0"/>
    <xf numFmtId="188" fontId="23" fillId="0" borderId="0" applyFont="0" applyFill="0" applyBorder="0" applyAlignment="0" applyProtection="0"/>
    <xf numFmtId="217" fontId="19" fillId="0" borderId="0" applyFont="0" applyFill="0" applyBorder="0" applyAlignment="0" applyProtection="0"/>
    <xf numFmtId="178" fontId="23" fillId="0" borderId="0" applyFont="0" applyFill="0" applyBorder="0" applyAlignment="0" applyProtection="0"/>
    <xf numFmtId="219" fontId="24" fillId="0" borderId="0" applyFont="0" applyFill="0" applyBorder="0" applyAlignment="0" applyProtection="0"/>
    <xf numFmtId="211"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211" fontId="19" fillId="0" borderId="0" applyFont="0" applyFill="0" applyBorder="0" applyAlignment="0" applyProtection="0"/>
    <xf numFmtId="41" fontId="19" fillId="0" borderId="0" applyFont="0" applyFill="0" applyBorder="0" applyAlignment="0" applyProtection="0"/>
    <xf numFmtId="211" fontId="19" fillId="0" borderId="0" applyFont="0" applyFill="0" applyBorder="0" applyAlignment="0" applyProtection="0"/>
    <xf numFmtId="41" fontId="19" fillId="0" borderId="0" applyFont="0" applyFill="0" applyBorder="0" applyAlignment="0" applyProtection="0"/>
    <xf numFmtId="211" fontId="19" fillId="0" borderId="0" applyFont="0" applyFill="0" applyBorder="0" applyAlignment="0" applyProtection="0"/>
    <xf numFmtId="174" fontId="9"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4" fontId="9" fillId="0" borderId="0" applyFont="0" applyFill="0" applyBorder="0" applyAlignment="0" applyProtection="0"/>
    <xf numFmtId="174" fontId="9" fillId="0" borderId="0" applyFont="0" applyFill="0" applyBorder="0" applyAlignment="0" applyProtection="0"/>
    <xf numFmtId="183"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210" fontId="19" fillId="0" borderId="0" applyFont="0" applyFill="0" applyBorder="0" applyAlignment="0" applyProtection="0"/>
    <xf numFmtId="211" fontId="19" fillId="0" borderId="0" applyFont="0" applyFill="0" applyBorder="0" applyAlignment="0" applyProtection="0"/>
    <xf numFmtId="183" fontId="19" fillId="0" borderId="0" applyFont="0" applyFill="0" applyBorder="0" applyAlignment="0" applyProtection="0"/>
    <xf numFmtId="21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183" fontId="19" fillId="0" borderId="0" applyFont="0" applyFill="0" applyBorder="0" applyAlignment="0" applyProtection="0"/>
    <xf numFmtId="210" fontId="19" fillId="0" borderId="0" applyFont="0" applyFill="0" applyBorder="0" applyAlignment="0" applyProtection="0"/>
    <xf numFmtId="212" fontId="19" fillId="0" borderId="0" applyFont="0" applyFill="0" applyBorder="0" applyAlignment="0" applyProtection="0"/>
    <xf numFmtId="41" fontId="19" fillId="0" borderId="0" applyFont="0" applyFill="0" applyBorder="0" applyAlignment="0" applyProtection="0"/>
    <xf numFmtId="183" fontId="3" fillId="0" borderId="0" applyFont="0" applyFill="0" applyBorder="0" applyAlignment="0" applyProtection="0"/>
    <xf numFmtId="41" fontId="19" fillId="0" borderId="0" applyFont="0" applyFill="0" applyBorder="0" applyAlignment="0" applyProtection="0"/>
    <xf numFmtId="183" fontId="3" fillId="0" borderId="0" applyFont="0" applyFill="0" applyBorder="0" applyAlignment="0" applyProtection="0"/>
    <xf numFmtId="211" fontId="19" fillId="0" borderId="0" applyFont="0" applyFill="0" applyBorder="0" applyAlignment="0" applyProtection="0"/>
    <xf numFmtId="211" fontId="19" fillId="0" borderId="0" applyFont="0" applyFill="0" applyBorder="0" applyAlignment="0" applyProtection="0"/>
    <xf numFmtId="210" fontId="19" fillId="0" borderId="0" applyFont="0" applyFill="0" applyBorder="0" applyAlignment="0" applyProtection="0"/>
    <xf numFmtId="213" fontId="19" fillId="0" borderId="0" applyFont="0" applyFill="0" applyBorder="0" applyAlignment="0" applyProtection="0"/>
    <xf numFmtId="211" fontId="19" fillId="0" borderId="0" applyFont="0" applyFill="0" applyBorder="0" applyAlignment="0" applyProtection="0"/>
    <xf numFmtId="214" fontId="19" fillId="0" borderId="0" applyFont="0" applyFill="0" applyBorder="0" applyAlignment="0" applyProtection="0"/>
    <xf numFmtId="215" fontId="19" fillId="0" borderId="0" applyFont="0" applyFill="0" applyBorder="0" applyAlignment="0" applyProtection="0"/>
    <xf numFmtId="41" fontId="19" fillId="0" borderId="0" applyFont="0" applyFill="0" applyBorder="0" applyAlignment="0" applyProtection="0"/>
    <xf numFmtId="214" fontId="19" fillId="0" borderId="0" applyFont="0" applyFill="0" applyBorder="0" applyAlignment="0" applyProtection="0"/>
    <xf numFmtId="210" fontId="19" fillId="0" borderId="0" applyFont="0" applyFill="0" applyBorder="0" applyAlignment="0" applyProtection="0"/>
    <xf numFmtId="183" fontId="19" fillId="0" borderId="0" applyFont="0" applyFill="0" applyBorder="0" applyAlignment="0" applyProtection="0"/>
    <xf numFmtId="183" fontId="19" fillId="0" borderId="0" applyFont="0" applyFill="0" applyBorder="0" applyAlignment="0" applyProtection="0"/>
    <xf numFmtId="41" fontId="19" fillId="0" borderId="0" applyFont="0" applyFill="0" applyBorder="0" applyAlignment="0" applyProtection="0"/>
    <xf numFmtId="211" fontId="19" fillId="0" borderId="0" applyFont="0" applyFill="0" applyBorder="0" applyAlignment="0" applyProtection="0"/>
    <xf numFmtId="41" fontId="19" fillId="0" borderId="0" applyFont="0" applyFill="0" applyBorder="0" applyAlignment="0" applyProtection="0"/>
    <xf numFmtId="183" fontId="19" fillId="0" borderId="0" applyFont="0" applyFill="0" applyBorder="0" applyAlignment="0" applyProtection="0"/>
    <xf numFmtId="211" fontId="19" fillId="0" borderId="0" applyFont="0" applyFill="0" applyBorder="0" applyAlignment="0" applyProtection="0"/>
    <xf numFmtId="211" fontId="19" fillId="0" borderId="0" applyFont="0" applyFill="0" applyBorder="0" applyAlignment="0" applyProtection="0"/>
    <xf numFmtId="14" fontId="146" fillId="0" borderId="0"/>
    <xf numFmtId="0" fontId="147" fillId="0" borderId="0"/>
    <xf numFmtId="0" fontId="116" fillId="0" borderId="0"/>
    <xf numFmtId="40" fontId="148" fillId="0" borderId="0" applyBorder="0">
      <alignment horizontal="right"/>
    </xf>
    <xf numFmtId="0" fontId="149" fillId="0" borderId="0"/>
    <xf numFmtId="275" fontId="24" fillId="0" borderId="4">
      <alignment horizontal="right" vertical="center"/>
    </xf>
    <xf numFmtId="275" fontId="24" fillId="0" borderId="4">
      <alignment horizontal="right" vertical="center"/>
    </xf>
    <xf numFmtId="172" fontId="150" fillId="0" borderId="4">
      <alignment horizontal="right" vertical="center"/>
    </xf>
    <xf numFmtId="171" fontId="45" fillId="0" borderId="4">
      <alignment horizontal="right" vertical="center"/>
    </xf>
    <xf numFmtId="275" fontId="24" fillId="0" borderId="4">
      <alignment horizontal="right" vertical="center"/>
    </xf>
    <xf numFmtId="275" fontId="24" fillId="0" borderId="4">
      <alignment horizontal="right" vertical="center"/>
    </xf>
    <xf numFmtId="275" fontId="24" fillId="0" borderId="4">
      <alignment horizontal="right" vertical="center"/>
    </xf>
    <xf numFmtId="275" fontId="24" fillId="0" borderId="4">
      <alignment horizontal="right" vertical="center"/>
    </xf>
    <xf numFmtId="275" fontId="24" fillId="0" borderId="4">
      <alignment horizontal="right" vertical="center"/>
    </xf>
    <xf numFmtId="275" fontId="24" fillId="0" borderId="4">
      <alignment horizontal="right" vertical="center"/>
    </xf>
    <xf numFmtId="276" fontId="24" fillId="0" borderId="38">
      <alignment horizontal="right" vertical="center"/>
    </xf>
    <xf numFmtId="171" fontId="45" fillId="0" borderId="4">
      <alignment horizontal="right" vertical="center"/>
    </xf>
    <xf numFmtId="171" fontId="45" fillId="0" borderId="4">
      <alignment horizontal="right" vertical="center"/>
    </xf>
    <xf numFmtId="171" fontId="45" fillId="0" borderId="4">
      <alignment horizontal="right" vertical="center"/>
    </xf>
    <xf numFmtId="171" fontId="45" fillId="0" borderId="4">
      <alignment horizontal="right" vertical="center"/>
    </xf>
    <xf numFmtId="171" fontId="45" fillId="0" borderId="4">
      <alignment horizontal="right" vertical="center"/>
    </xf>
    <xf numFmtId="275" fontId="24" fillId="0" borderId="4">
      <alignment horizontal="right" vertical="center"/>
    </xf>
    <xf numFmtId="276" fontId="24" fillId="0" borderId="38">
      <alignment horizontal="right" vertical="center"/>
    </xf>
    <xf numFmtId="173" fontId="8" fillId="0" borderId="4">
      <alignment horizontal="right" vertical="center"/>
    </xf>
    <xf numFmtId="171" fontId="45" fillId="0" borderId="4">
      <alignment horizontal="right" vertical="center"/>
    </xf>
    <xf numFmtId="171" fontId="45" fillId="0" borderId="4">
      <alignment horizontal="right" vertical="center"/>
    </xf>
    <xf numFmtId="173" fontId="8" fillId="0" borderId="4">
      <alignment horizontal="right" vertical="center"/>
    </xf>
    <xf numFmtId="201" fontId="4" fillId="0" borderId="4">
      <alignment horizontal="right" vertical="center"/>
    </xf>
    <xf numFmtId="277" fontId="4" fillId="0" borderId="4">
      <alignment horizontal="right" vertical="center"/>
    </xf>
    <xf numFmtId="278" fontId="19" fillId="0" borderId="4">
      <alignment horizontal="right" vertical="center"/>
    </xf>
    <xf numFmtId="279" fontId="4" fillId="0" borderId="4">
      <alignment horizontal="right" vertical="center"/>
    </xf>
    <xf numFmtId="279" fontId="4" fillId="0" borderId="4">
      <alignment horizontal="right" vertical="center"/>
    </xf>
    <xf numFmtId="277" fontId="4" fillId="0" borderId="4">
      <alignment horizontal="right" vertical="center"/>
    </xf>
    <xf numFmtId="173" fontId="8" fillId="0" borderId="4">
      <alignment horizontal="right" vertical="center"/>
    </xf>
    <xf numFmtId="201" fontId="4" fillId="0" borderId="4">
      <alignment horizontal="right" vertical="center"/>
    </xf>
    <xf numFmtId="173" fontId="8" fillId="0" borderId="4">
      <alignment horizontal="right" vertical="center"/>
    </xf>
    <xf numFmtId="171" fontId="45" fillId="0" borderId="4">
      <alignment horizontal="right" vertical="center"/>
    </xf>
    <xf numFmtId="171" fontId="45" fillId="0" borderId="4">
      <alignment horizontal="right" vertical="center"/>
    </xf>
    <xf numFmtId="280" fontId="3" fillId="0" borderId="4">
      <alignment horizontal="right" vertical="center"/>
    </xf>
    <xf numFmtId="173" fontId="8" fillId="0" borderId="4">
      <alignment horizontal="right" vertical="center"/>
    </xf>
    <xf numFmtId="276" fontId="24" fillId="0" borderId="38">
      <alignment horizontal="right" vertical="center"/>
    </xf>
    <xf numFmtId="275" fontId="24" fillId="0" borderId="4">
      <alignment horizontal="right" vertical="center"/>
    </xf>
    <xf numFmtId="275" fontId="24" fillId="0" borderId="4">
      <alignment horizontal="right" vertical="center"/>
    </xf>
    <xf numFmtId="275" fontId="24" fillId="0" borderId="4">
      <alignment horizontal="right" vertical="center"/>
    </xf>
    <xf numFmtId="275" fontId="24" fillId="0" borderId="4">
      <alignment horizontal="right" vertical="center"/>
    </xf>
    <xf numFmtId="275" fontId="24" fillId="0" borderId="4">
      <alignment horizontal="right" vertical="center"/>
    </xf>
    <xf numFmtId="276" fontId="24" fillId="0" borderId="38">
      <alignment horizontal="right" vertical="center"/>
    </xf>
    <xf numFmtId="277" fontId="4" fillId="0" borderId="4">
      <alignment horizontal="right" vertical="center"/>
    </xf>
    <xf numFmtId="278" fontId="19" fillId="0" borderId="4">
      <alignment horizontal="right" vertical="center"/>
    </xf>
    <xf numFmtId="277" fontId="4" fillId="0" borderId="4">
      <alignment horizontal="right" vertical="center"/>
    </xf>
    <xf numFmtId="279" fontId="4" fillId="0" borderId="4">
      <alignment horizontal="right" vertical="center"/>
    </xf>
    <xf numFmtId="275" fontId="24" fillId="0" borderId="4">
      <alignment horizontal="right" vertical="center"/>
    </xf>
    <xf numFmtId="275" fontId="24" fillId="0" borderId="4">
      <alignment horizontal="right" vertical="center"/>
    </xf>
    <xf numFmtId="275" fontId="24" fillId="0" borderId="4">
      <alignment horizontal="right" vertical="center"/>
    </xf>
    <xf numFmtId="275" fontId="24" fillId="0" borderId="4">
      <alignment horizontal="right" vertical="center"/>
    </xf>
    <xf numFmtId="275" fontId="24" fillId="0" borderId="4">
      <alignment horizontal="right" vertical="center"/>
    </xf>
    <xf numFmtId="277" fontId="4" fillId="0" borderId="4">
      <alignment horizontal="right" vertical="center"/>
    </xf>
    <xf numFmtId="281" fontId="151" fillId="3" borderId="39" applyFont="0" applyFill="0" applyBorder="0"/>
    <xf numFmtId="277" fontId="4" fillId="0" borderId="4">
      <alignment horizontal="right" vertical="center"/>
    </xf>
    <xf numFmtId="276" fontId="24" fillId="0" borderId="38">
      <alignment horizontal="right" vertical="center"/>
    </xf>
    <xf numFmtId="275" fontId="24" fillId="0" borderId="4">
      <alignment horizontal="right" vertical="center"/>
    </xf>
    <xf numFmtId="275" fontId="24" fillId="0" borderId="4">
      <alignment horizontal="right" vertical="center"/>
    </xf>
    <xf numFmtId="170" fontId="24" fillId="0" borderId="4">
      <alignment horizontal="right" vertical="center"/>
    </xf>
    <xf numFmtId="281" fontId="151" fillId="3" borderId="39" applyFont="0" applyFill="0" applyBorder="0"/>
    <xf numFmtId="282" fontId="2" fillId="0" borderId="4">
      <alignment horizontal="right" vertical="center"/>
    </xf>
    <xf numFmtId="275" fontId="24" fillId="0" borderId="4">
      <alignment horizontal="right" vertical="center"/>
    </xf>
    <xf numFmtId="275" fontId="24" fillId="0" borderId="4">
      <alignment horizontal="right" vertical="center"/>
    </xf>
    <xf numFmtId="275" fontId="24" fillId="0" borderId="4">
      <alignment horizontal="right" vertical="center"/>
    </xf>
    <xf numFmtId="170" fontId="24" fillId="0" borderId="4">
      <alignment horizontal="right" vertical="center"/>
    </xf>
    <xf numFmtId="201" fontId="4" fillId="0" borderId="4">
      <alignment horizontal="right" vertical="center"/>
    </xf>
    <xf numFmtId="276" fontId="24" fillId="0" borderId="38">
      <alignment horizontal="right" vertical="center"/>
    </xf>
    <xf numFmtId="277" fontId="4" fillId="0" borderId="4">
      <alignment horizontal="right" vertical="center"/>
    </xf>
    <xf numFmtId="278" fontId="19" fillId="0" borderId="4">
      <alignment horizontal="right" vertical="center"/>
    </xf>
    <xf numFmtId="277" fontId="4" fillId="0" borderId="4">
      <alignment horizontal="right" vertical="center"/>
    </xf>
    <xf numFmtId="275" fontId="24" fillId="0" borderId="4">
      <alignment horizontal="right" vertical="center"/>
    </xf>
    <xf numFmtId="201" fontId="4" fillId="0" borderId="4">
      <alignment horizontal="right" vertical="center"/>
    </xf>
    <xf numFmtId="201" fontId="4" fillId="0" borderId="4">
      <alignment horizontal="right" vertical="center"/>
    </xf>
    <xf numFmtId="283" fontId="3" fillId="0" borderId="4">
      <alignment horizontal="right" vertical="center"/>
    </xf>
    <xf numFmtId="276" fontId="24" fillId="0" borderId="38">
      <alignment horizontal="right" vertical="center"/>
    </xf>
    <xf numFmtId="284" fontId="4" fillId="0" borderId="4">
      <alignment horizontal="right" vertical="center"/>
    </xf>
    <xf numFmtId="171" fontId="45" fillId="0" borderId="4">
      <alignment horizontal="right" vertical="center"/>
    </xf>
    <xf numFmtId="171" fontId="45" fillId="0" borderId="4">
      <alignment horizontal="right" vertical="center"/>
    </xf>
    <xf numFmtId="171" fontId="45" fillId="0" borderId="4">
      <alignment horizontal="right" vertical="center"/>
    </xf>
    <xf numFmtId="171" fontId="45" fillId="0" borderId="4">
      <alignment horizontal="right" vertical="center"/>
    </xf>
    <xf numFmtId="171" fontId="45" fillId="0" borderId="4">
      <alignment horizontal="right" vertical="center"/>
    </xf>
    <xf numFmtId="171" fontId="45" fillId="0" borderId="4">
      <alignment horizontal="right" vertical="center"/>
    </xf>
    <xf numFmtId="171" fontId="45" fillId="0" borderId="4">
      <alignment horizontal="right" vertical="center"/>
    </xf>
    <xf numFmtId="171" fontId="45" fillId="0" borderId="4">
      <alignment horizontal="right" vertical="center"/>
    </xf>
    <xf numFmtId="277" fontId="4" fillId="0" borderId="4">
      <alignment horizontal="right" vertical="center"/>
    </xf>
    <xf numFmtId="279" fontId="4" fillId="0" borderId="4">
      <alignment horizontal="right" vertical="center"/>
    </xf>
    <xf numFmtId="203" fontId="4" fillId="0" borderId="4">
      <alignment horizontal="right" vertical="center"/>
    </xf>
    <xf numFmtId="171" fontId="45" fillId="0" borderId="4">
      <alignment horizontal="right" vertical="center"/>
    </xf>
    <xf numFmtId="171" fontId="45" fillId="0" borderId="4">
      <alignment horizontal="right" vertical="center"/>
    </xf>
    <xf numFmtId="171" fontId="45" fillId="0" borderId="4">
      <alignment horizontal="right" vertical="center"/>
    </xf>
    <xf numFmtId="171" fontId="45" fillId="0" borderId="4">
      <alignment horizontal="right" vertical="center"/>
    </xf>
    <xf numFmtId="171" fontId="45" fillId="0" borderId="4">
      <alignment horizontal="right" vertical="center"/>
    </xf>
    <xf numFmtId="171" fontId="45" fillId="0" borderId="4">
      <alignment horizontal="right" vertical="center"/>
    </xf>
    <xf numFmtId="171" fontId="45" fillId="0" borderId="4">
      <alignment horizontal="right" vertical="center"/>
    </xf>
    <xf numFmtId="281" fontId="151" fillId="3" borderId="39" applyFont="0" applyFill="0" applyBorder="0"/>
    <xf numFmtId="277" fontId="4" fillId="0" borderId="4">
      <alignment horizontal="right" vertical="center"/>
    </xf>
    <xf numFmtId="275" fontId="24" fillId="0" borderId="4">
      <alignment horizontal="right" vertical="center"/>
    </xf>
    <xf numFmtId="275" fontId="24" fillId="0" borderId="4">
      <alignment horizontal="right" vertical="center"/>
    </xf>
    <xf numFmtId="275" fontId="24" fillId="0" borderId="4">
      <alignment horizontal="right" vertical="center"/>
    </xf>
    <xf numFmtId="275" fontId="24" fillId="0" borderId="4">
      <alignment horizontal="right" vertical="center"/>
    </xf>
    <xf numFmtId="275" fontId="24" fillId="0" borderId="4">
      <alignment horizontal="right" vertical="center"/>
    </xf>
    <xf numFmtId="275" fontId="24" fillId="0" borderId="4">
      <alignment horizontal="right" vertical="center"/>
    </xf>
    <xf numFmtId="275" fontId="24" fillId="0" borderId="4">
      <alignment horizontal="right" vertical="center"/>
    </xf>
    <xf numFmtId="275" fontId="24" fillId="0" borderId="4">
      <alignment horizontal="right" vertical="center"/>
    </xf>
    <xf numFmtId="275" fontId="24" fillId="0" borderId="4">
      <alignment horizontal="right" vertical="center"/>
    </xf>
    <xf numFmtId="275" fontId="24" fillId="0" borderId="4">
      <alignment horizontal="right" vertical="center"/>
    </xf>
    <xf numFmtId="275" fontId="24" fillId="0" borderId="4">
      <alignment horizontal="right" vertical="center"/>
    </xf>
    <xf numFmtId="275" fontId="24" fillId="0" borderId="4">
      <alignment horizontal="right" vertical="center"/>
    </xf>
    <xf numFmtId="275" fontId="24" fillId="0" borderId="4">
      <alignment horizontal="right" vertical="center"/>
    </xf>
    <xf numFmtId="275" fontId="24" fillId="0" borderId="4">
      <alignment horizontal="right" vertical="center"/>
    </xf>
    <xf numFmtId="275" fontId="24" fillId="0" borderId="4">
      <alignment horizontal="right" vertical="center"/>
    </xf>
    <xf numFmtId="275" fontId="24" fillId="0" borderId="4">
      <alignment horizontal="right" vertical="center"/>
    </xf>
    <xf numFmtId="275" fontId="24" fillId="0" borderId="4">
      <alignment horizontal="right" vertical="center"/>
    </xf>
    <xf numFmtId="275" fontId="24" fillId="0" borderId="4">
      <alignment horizontal="right" vertical="center"/>
    </xf>
    <xf numFmtId="277" fontId="4" fillId="0" borderId="4">
      <alignment horizontal="right" vertical="center"/>
    </xf>
    <xf numFmtId="171" fontId="45" fillId="0" borderId="4">
      <alignment horizontal="right" vertical="center"/>
    </xf>
    <xf numFmtId="171" fontId="45" fillId="0" borderId="4">
      <alignment horizontal="right" vertical="center"/>
    </xf>
    <xf numFmtId="171" fontId="45" fillId="0" borderId="4">
      <alignment horizontal="right" vertical="center"/>
    </xf>
    <xf numFmtId="171" fontId="45" fillId="0" borderId="4">
      <alignment horizontal="right" vertical="center"/>
    </xf>
    <xf numFmtId="171" fontId="45" fillId="0" borderId="4">
      <alignment horizontal="right" vertical="center"/>
    </xf>
    <xf numFmtId="171" fontId="45" fillId="0" borderId="4">
      <alignment horizontal="right" vertical="center"/>
    </xf>
    <xf numFmtId="171" fontId="45" fillId="0" borderId="4">
      <alignment horizontal="right" vertical="center"/>
    </xf>
    <xf numFmtId="171" fontId="45" fillId="0" borderId="4">
      <alignment horizontal="right" vertical="center"/>
    </xf>
    <xf numFmtId="171" fontId="45" fillId="0" borderId="4">
      <alignment horizontal="right" vertical="center"/>
    </xf>
    <xf numFmtId="171" fontId="45" fillId="0" borderId="4">
      <alignment horizontal="right" vertical="center"/>
    </xf>
    <xf numFmtId="285" fontId="45" fillId="0" borderId="4">
      <alignment horizontal="right" vertical="center"/>
    </xf>
    <xf numFmtId="277" fontId="4" fillId="0" borderId="4">
      <alignment horizontal="right" vertical="center"/>
    </xf>
    <xf numFmtId="281" fontId="151" fillId="3" borderId="39" applyFont="0" applyFill="0" applyBorder="0"/>
    <xf numFmtId="281" fontId="151" fillId="3" borderId="39" applyFont="0" applyFill="0" applyBorder="0"/>
    <xf numFmtId="202" fontId="24" fillId="0" borderId="4">
      <alignment horizontal="right" vertical="center"/>
    </xf>
    <xf numFmtId="173" fontId="8" fillId="0" borderId="4">
      <alignment horizontal="right" vertical="center"/>
    </xf>
    <xf numFmtId="171" fontId="45" fillId="0" borderId="4">
      <alignment horizontal="right" vertical="center"/>
    </xf>
    <xf numFmtId="277" fontId="4" fillId="0" borderId="4">
      <alignment horizontal="right" vertical="center"/>
    </xf>
    <xf numFmtId="275" fontId="24" fillId="0" borderId="4">
      <alignment horizontal="right" vertical="center"/>
    </xf>
    <xf numFmtId="275" fontId="24" fillId="0" borderId="4">
      <alignment horizontal="right" vertical="center"/>
    </xf>
    <xf numFmtId="171" fontId="45" fillId="0" borderId="4">
      <alignment horizontal="right" vertical="center"/>
    </xf>
    <xf numFmtId="171" fontId="45" fillId="0" borderId="4">
      <alignment horizontal="right" vertical="center"/>
    </xf>
    <xf numFmtId="171" fontId="45" fillId="0" borderId="4">
      <alignment horizontal="right" vertical="center"/>
    </xf>
    <xf numFmtId="171" fontId="45" fillId="0" borderId="4">
      <alignment horizontal="right" vertical="center"/>
    </xf>
    <xf numFmtId="275" fontId="24" fillId="0" borderId="4">
      <alignment horizontal="right" vertical="center"/>
    </xf>
    <xf numFmtId="281" fontId="151" fillId="3" borderId="39" applyFont="0" applyFill="0" applyBorder="0"/>
    <xf numFmtId="265" fontId="4" fillId="0" borderId="4">
      <alignment horizontal="right" vertical="center"/>
    </xf>
    <xf numFmtId="265" fontId="4" fillId="0" borderId="4">
      <alignment horizontal="right" vertical="center"/>
    </xf>
    <xf numFmtId="265" fontId="4" fillId="0" borderId="4">
      <alignment horizontal="right" vertical="center"/>
    </xf>
    <xf numFmtId="265" fontId="4" fillId="0" borderId="4">
      <alignment horizontal="right" vertical="center"/>
    </xf>
    <xf numFmtId="275" fontId="24" fillId="0" borderId="4">
      <alignment horizontal="right" vertical="center"/>
    </xf>
    <xf numFmtId="265" fontId="4" fillId="0" borderId="4">
      <alignment horizontal="right" vertical="center"/>
    </xf>
    <xf numFmtId="286" fontId="4" fillId="0" borderId="38">
      <alignment horizontal="right" vertical="center"/>
    </xf>
    <xf numFmtId="286" fontId="4" fillId="0" borderId="38">
      <alignment horizontal="right" vertical="center"/>
    </xf>
    <xf numFmtId="286" fontId="4" fillId="0" borderId="38">
      <alignment horizontal="right" vertical="center"/>
    </xf>
    <xf numFmtId="286" fontId="4" fillId="0" borderId="38">
      <alignment horizontal="right" vertical="center"/>
    </xf>
    <xf numFmtId="286" fontId="4" fillId="0" borderId="38">
      <alignment horizontal="right" vertical="center"/>
    </xf>
    <xf numFmtId="172" fontId="150" fillId="0" borderId="4">
      <alignment horizontal="right" vertical="center"/>
    </xf>
    <xf numFmtId="275" fontId="24" fillId="0" borderId="4">
      <alignment horizontal="right" vertical="center"/>
    </xf>
    <xf numFmtId="203" fontId="4" fillId="0" borderId="4">
      <alignment horizontal="right" vertical="center"/>
    </xf>
    <xf numFmtId="173" fontId="8" fillId="0" borderId="4">
      <alignment horizontal="right" vertical="center"/>
    </xf>
    <xf numFmtId="275" fontId="24" fillId="0" borderId="4">
      <alignment horizontal="right" vertical="center"/>
    </xf>
    <xf numFmtId="275" fontId="24" fillId="0" borderId="4">
      <alignment horizontal="right" vertical="center"/>
    </xf>
    <xf numFmtId="275" fontId="24" fillId="0" borderId="4">
      <alignment horizontal="right" vertical="center"/>
    </xf>
    <xf numFmtId="173" fontId="8" fillId="0" borderId="4">
      <alignment horizontal="right" vertical="center"/>
    </xf>
    <xf numFmtId="275" fontId="24" fillId="0" borderId="4">
      <alignment horizontal="right" vertical="center"/>
    </xf>
    <xf numFmtId="277" fontId="4" fillId="0" borderId="4">
      <alignment horizontal="right" vertical="center"/>
    </xf>
    <xf numFmtId="275" fontId="24" fillId="0" borderId="4">
      <alignment horizontal="right" vertical="center"/>
    </xf>
    <xf numFmtId="276" fontId="24" fillId="0" borderId="38">
      <alignment horizontal="right" vertical="center"/>
    </xf>
    <xf numFmtId="276" fontId="24" fillId="0" borderId="38">
      <alignment horizontal="right" vertical="center"/>
    </xf>
    <xf numFmtId="276" fontId="24" fillId="0" borderId="38">
      <alignment horizontal="right" vertical="center"/>
    </xf>
    <xf numFmtId="276" fontId="24" fillId="0" borderId="38">
      <alignment horizontal="right" vertical="center"/>
    </xf>
    <xf numFmtId="276" fontId="24" fillId="0" borderId="38">
      <alignment horizontal="right" vertical="center"/>
    </xf>
    <xf numFmtId="275" fontId="24" fillId="0" borderId="4">
      <alignment horizontal="right" vertical="center"/>
    </xf>
    <xf numFmtId="202" fontId="24" fillId="0" borderId="4">
      <alignment horizontal="right" vertical="center"/>
    </xf>
    <xf numFmtId="287" fontId="152" fillId="0" borderId="4">
      <alignment horizontal="right" vertical="center"/>
    </xf>
    <xf numFmtId="49" fontId="7" fillId="0" borderId="0" applyFill="0" applyBorder="0" applyProtection="0">
      <alignment horizontal="center" vertical="center" wrapText="1" shrinkToFit="1"/>
    </xf>
    <xf numFmtId="49" fontId="21" fillId="0" borderId="0" applyFill="0" applyBorder="0" applyAlignment="0"/>
    <xf numFmtId="288" fontId="2" fillId="0" borderId="0" applyFill="0" applyBorder="0" applyAlignment="0"/>
    <xf numFmtId="289" fontId="2" fillId="0" borderId="0" applyFill="0" applyBorder="0" applyAlignment="0"/>
    <xf numFmtId="49" fontId="7" fillId="0" borderId="0" applyFill="0" applyBorder="0" applyProtection="0">
      <alignment horizontal="center" vertical="center" wrapText="1" shrinkToFit="1"/>
    </xf>
    <xf numFmtId="184" fontId="24" fillId="0" borderId="4">
      <alignment horizontal="center"/>
    </xf>
    <xf numFmtId="290" fontId="153" fillId="0" borderId="0" applyNumberFormat="0" applyFont="0" applyFill="0" applyBorder="0" applyAlignment="0">
      <alignment horizontal="centerContinuous"/>
    </xf>
    <xf numFmtId="262" fontId="154" fillId="0" borderId="0">
      <alignment horizontal="center"/>
      <protection locked="0"/>
    </xf>
    <xf numFmtId="0" fontId="4" fillId="0" borderId="40"/>
    <xf numFmtId="0" fontId="24" fillId="0" borderId="0" applyNumberFormat="0" applyFill="0" applyBorder="0" applyAlignment="0" applyProtection="0"/>
    <xf numFmtId="0" fontId="2" fillId="0" borderId="0" applyNumberFormat="0" applyFill="0" applyBorder="0" applyAlignment="0" applyProtection="0"/>
    <xf numFmtId="0" fontId="129" fillId="0" borderId="0" applyNumberFormat="0" applyFill="0" applyBorder="0" applyAlignment="0" applyProtection="0"/>
    <xf numFmtId="0" fontId="9" fillId="0" borderId="10" applyNumberFormat="0" applyBorder="0" applyAlignment="0"/>
    <xf numFmtId="0" fontId="155" fillId="0" borderId="9" applyNumberFormat="0" applyBorder="0" applyAlignment="0">
      <alignment horizontal="center"/>
    </xf>
    <xf numFmtId="3" fontId="156" fillId="0" borderId="28" applyNumberFormat="0" applyBorder="0" applyAlignment="0"/>
    <xf numFmtId="0" fontId="157" fillId="0" borderId="10">
      <alignment horizontal="center" vertical="center" wrapText="1"/>
    </xf>
    <xf numFmtId="0" fontId="158" fillId="0" borderId="0" applyNumberFormat="0" applyFill="0" applyBorder="0" applyAlignment="0" applyProtection="0"/>
    <xf numFmtId="40" fontId="94" fillId="0" borderId="0"/>
    <xf numFmtId="0" fontId="159" fillId="24" borderId="17" applyNumberFormat="0" applyAlignment="0" applyProtection="0"/>
    <xf numFmtId="3" fontId="160" fillId="0" borderId="0" applyNumberFormat="0" applyFill="0" applyBorder="0" applyAlignment="0" applyProtection="0">
      <alignment horizontal="center" wrapText="1"/>
    </xf>
    <xf numFmtId="0" fontId="161" fillId="0" borderId="2" applyBorder="0" applyAlignment="0">
      <alignment horizontal="center" vertical="center"/>
    </xf>
    <xf numFmtId="0" fontId="162" fillId="0" borderId="0" applyNumberFormat="0" applyFill="0" applyBorder="0" applyAlignment="0" applyProtection="0">
      <alignment horizontal="centerContinuous"/>
    </xf>
    <xf numFmtId="0" fontId="95" fillId="0" borderId="41" applyNumberFormat="0" applyFill="0" applyBorder="0" applyAlignment="0" applyProtection="0">
      <alignment horizontal="center" vertical="center" wrapText="1"/>
    </xf>
    <xf numFmtId="0" fontId="158" fillId="0" borderId="0" applyNumberFormat="0" applyFill="0" applyBorder="0" applyAlignment="0" applyProtection="0"/>
    <xf numFmtId="0" fontId="163" fillId="0" borderId="42" applyNumberFormat="0" applyFill="0" applyAlignment="0" applyProtection="0"/>
    <xf numFmtId="0" fontId="164" fillId="0" borderId="43" applyNumberFormat="0" applyBorder="0" applyAlignment="0">
      <alignment vertical="center"/>
    </xf>
    <xf numFmtId="0" fontId="165" fillId="8" borderId="0" applyNumberFormat="0" applyBorder="0" applyAlignment="0" applyProtection="0"/>
    <xf numFmtId="0" fontId="2" fillId="0" borderId="16" applyNumberFormat="0" applyFont="0" applyFill="0" applyAlignment="0" applyProtection="0"/>
    <xf numFmtId="0" fontId="163" fillId="0" borderId="42" applyNumberFormat="0" applyFill="0" applyAlignment="0" applyProtection="0"/>
    <xf numFmtId="0" fontId="117" fillId="0" borderId="44" applyNumberFormat="0" applyAlignment="0">
      <alignment horizontal="center"/>
    </xf>
    <xf numFmtId="0" fontId="166" fillId="31" borderId="0" applyNumberFormat="0" applyBorder="0" applyAlignment="0" applyProtection="0"/>
    <xf numFmtId="0" fontId="167" fillId="0" borderId="45">
      <alignment horizontal="center"/>
    </xf>
    <xf numFmtId="3" fontId="168" fillId="0" borderId="0" applyFill="0">
      <alignment vertical="center"/>
    </xf>
    <xf numFmtId="168" fontId="2" fillId="0" borderId="0" applyFont="0" applyFill="0" applyBorder="0" applyAlignment="0" applyProtection="0"/>
    <xf numFmtId="192" fontId="2" fillId="0" borderId="0" applyFont="0" applyFill="0" applyBorder="0" applyAlignment="0" applyProtection="0"/>
    <xf numFmtId="174" fontId="169" fillId="0" borderId="46" applyNumberFormat="0" applyFont="0" applyAlignment="0">
      <alignment horizontal="centerContinuous"/>
    </xf>
    <xf numFmtId="253" fontId="106" fillId="0" borderId="0" applyFont="0" applyFill="0" applyBorder="0" applyAlignment="0" applyProtection="0"/>
    <xf numFmtId="291" fontId="4" fillId="0" borderId="0" applyFont="0" applyFill="0" applyBorder="0" applyAlignment="0" applyProtection="0"/>
    <xf numFmtId="292" fontId="4" fillId="0" borderId="0" applyFont="0" applyFill="0" applyBorder="0" applyAlignment="0" applyProtection="0"/>
    <xf numFmtId="0" fontId="170" fillId="0" borderId="0" applyNumberFormat="0" applyFill="0" applyBorder="0" applyAlignment="0" applyProtection="0"/>
    <xf numFmtId="0" fontId="171" fillId="0" borderId="0" applyNumberFormat="0" applyFill="0" applyBorder="0" applyAlignment="0" applyProtection="0"/>
    <xf numFmtId="0" fontId="99" fillId="0" borderId="47">
      <alignment horizontal="center"/>
    </xf>
    <xf numFmtId="289" fontId="24" fillId="0" borderId="0"/>
    <xf numFmtId="202" fontId="24" fillId="0" borderId="3"/>
    <xf numFmtId="0" fontId="172" fillId="0" borderId="0"/>
    <xf numFmtId="0" fontId="22" fillId="0" borderId="0"/>
    <xf numFmtId="0" fontId="173" fillId="0" borderId="0"/>
    <xf numFmtId="3" fontId="24" fillId="0" borderId="0" applyNumberFormat="0" applyBorder="0" applyAlignment="0" applyProtection="0">
      <alignment horizontal="centerContinuous"/>
      <protection locked="0"/>
    </xf>
    <xf numFmtId="3" fontId="174" fillId="0" borderId="0">
      <protection locked="0"/>
    </xf>
    <xf numFmtId="0" fontId="22" fillId="0" borderId="0"/>
    <xf numFmtId="0" fontId="175" fillId="0" borderId="48" applyFill="0" applyBorder="0" applyAlignment="0">
      <alignment horizontal="center"/>
    </xf>
    <xf numFmtId="170" fontId="176" fillId="47" borderId="2">
      <alignment vertical="top"/>
    </xf>
    <xf numFmtId="0" fontId="177" fillId="48" borderId="3">
      <alignment horizontal="left" vertical="center"/>
    </xf>
    <xf numFmtId="171" fontId="178" fillId="49" borderId="2"/>
    <xf numFmtId="170" fontId="103" fillId="0" borderId="2">
      <alignment horizontal="left" vertical="top"/>
    </xf>
    <xf numFmtId="0" fontId="179" fillId="50" borderId="0">
      <alignment horizontal="left" vertical="center"/>
    </xf>
    <xf numFmtId="170" fontId="8" fillId="0" borderId="7">
      <alignment horizontal="left" vertical="top"/>
    </xf>
    <xf numFmtId="0" fontId="180" fillId="0" borderId="7">
      <alignment horizontal="left" vertical="center"/>
    </xf>
    <xf numFmtId="0" fontId="2" fillId="0" borderId="0" applyFont="0" applyFill="0" applyBorder="0" applyAlignment="0" applyProtection="0"/>
    <xf numFmtId="0" fontId="2" fillId="0" borderId="0" applyFont="0" applyFill="0" applyBorder="0" applyAlignment="0" applyProtection="0"/>
    <xf numFmtId="293" fontId="2" fillId="0" borderId="0" applyFont="0" applyFill="0" applyBorder="0" applyAlignment="0" applyProtection="0"/>
    <xf numFmtId="294" fontId="2" fillId="0" borderId="0" applyFont="0" applyFill="0" applyBorder="0" applyAlignment="0" applyProtection="0"/>
    <xf numFmtId="165" fontId="78" fillId="0" borderId="0" applyFont="0" applyFill="0" applyBorder="0" applyAlignment="0" applyProtection="0"/>
    <xf numFmtId="166" fontId="78" fillId="0" borderId="0" applyFont="0" applyFill="0" applyBorder="0" applyAlignment="0" applyProtection="0"/>
    <xf numFmtId="0" fontId="181" fillId="0" borderId="0" applyNumberFormat="0" applyFill="0" applyBorder="0" applyAlignment="0" applyProtection="0"/>
    <xf numFmtId="0" fontId="182" fillId="0" borderId="0" applyNumberFormat="0" applyFont="0" applyFill="0" applyBorder="0" applyProtection="0">
      <alignment horizontal="center" vertical="center" wrapText="1"/>
    </xf>
    <xf numFmtId="0" fontId="2" fillId="0" borderId="0" applyFont="0" applyFill="0" applyBorder="0" applyAlignment="0" applyProtection="0"/>
    <xf numFmtId="0" fontId="2" fillId="0" borderId="0" applyFont="0" applyFill="0" applyBorder="0" applyAlignment="0" applyProtection="0"/>
    <xf numFmtId="0" fontId="183" fillId="7" borderId="0" applyNumberFormat="0" applyBorder="0" applyAlignment="0" applyProtection="0"/>
    <xf numFmtId="0" fontId="184" fillId="0" borderId="0" applyNumberFormat="0" applyFill="0" applyBorder="0" applyAlignment="0" applyProtection="0"/>
    <xf numFmtId="0" fontId="45" fillId="0" borderId="49" applyFont="0" applyBorder="0" applyAlignment="0">
      <alignment horizontal="center"/>
    </xf>
    <xf numFmtId="168" fontId="4" fillId="0" borderId="0" applyFont="0" applyFill="0" applyBorder="0" applyAlignment="0" applyProtection="0"/>
    <xf numFmtId="172" fontId="14" fillId="0" borderId="0" applyFont="0" applyFill="0" applyBorder="0" applyAlignment="0" applyProtection="0"/>
    <xf numFmtId="173" fontId="14" fillId="0" borderId="0" applyFont="0" applyFill="0" applyBorder="0" applyAlignment="0" applyProtection="0"/>
    <xf numFmtId="0" fontId="14" fillId="0" borderId="0"/>
    <xf numFmtId="0" fontId="185" fillId="0" borderId="0" applyFont="0" applyFill="0" applyBorder="0" applyAlignment="0" applyProtection="0"/>
    <xf numFmtId="0" fontId="185" fillId="0" borderId="0" applyFont="0" applyFill="0" applyBorder="0" applyAlignment="0" applyProtection="0"/>
    <xf numFmtId="0" fontId="67" fillId="0" borderId="0">
      <alignment vertical="center"/>
    </xf>
    <xf numFmtId="40" fontId="2" fillId="0" borderId="0" applyFill="0" applyBorder="0" applyAlignment="0" applyProtection="0"/>
    <xf numFmtId="38" fontId="2" fillId="0" borderId="0" applyFill="0" applyBorder="0" applyAlignment="0" applyProtection="0"/>
    <xf numFmtId="0" fontId="2" fillId="0" borderId="0" applyFill="0" applyBorder="0" applyAlignment="0" applyProtection="0"/>
    <xf numFmtId="0" fontId="2" fillId="0" borderId="0" applyFill="0" applyBorder="0" applyAlignment="0" applyProtection="0"/>
    <xf numFmtId="9" fontId="186" fillId="0" borderId="0" applyBorder="0" applyAlignment="0" applyProtection="0"/>
    <xf numFmtId="0" fontId="187" fillId="0" borderId="0"/>
    <xf numFmtId="0" fontId="188" fillId="0" borderId="13"/>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3" fillId="0" borderId="0" applyFont="0" applyFill="0" applyBorder="0" applyAlignment="0" applyProtection="0"/>
    <xf numFmtId="0" fontId="123" fillId="0" borderId="0" applyFont="0" applyFill="0" applyBorder="0" applyAlignment="0" applyProtection="0"/>
    <xf numFmtId="178" fontId="2" fillId="0" borderId="0" applyFont="0" applyFill="0" applyBorder="0" applyAlignment="0" applyProtection="0"/>
    <xf numFmtId="188" fontId="2" fillId="0" borderId="0" applyFont="0" applyFill="0" applyBorder="0" applyAlignment="0" applyProtection="0"/>
    <xf numFmtId="0" fontId="123" fillId="0" borderId="0"/>
    <xf numFmtId="0" fontId="189" fillId="0" borderId="0"/>
    <xf numFmtId="0" fontId="118" fillId="0" borderId="0"/>
    <xf numFmtId="168" fontId="190" fillId="0" borderId="0" applyFont="0" applyFill="0" applyBorder="0" applyAlignment="0" applyProtection="0"/>
    <xf numFmtId="169" fontId="190" fillId="0" borderId="0" applyFont="0" applyFill="0" applyBorder="0" applyAlignment="0" applyProtection="0"/>
    <xf numFmtId="295" fontId="22" fillId="0" borderId="0" applyFont="0" applyFill="0" applyBorder="0" applyAlignment="0" applyProtection="0"/>
    <xf numFmtId="273" fontId="22" fillId="0" borderId="0" applyFont="0" applyFill="0" applyBorder="0" applyAlignment="0" applyProtection="0"/>
    <xf numFmtId="0" fontId="2" fillId="0" borderId="0"/>
    <xf numFmtId="172" fontId="190" fillId="0" borderId="0" applyFont="0" applyFill="0" applyBorder="0" applyAlignment="0" applyProtection="0"/>
    <xf numFmtId="164" fontId="16" fillId="0" borderId="0" applyFont="0" applyFill="0" applyBorder="0" applyAlignment="0" applyProtection="0"/>
    <xf numFmtId="173" fontId="190" fillId="0" borderId="0" applyFont="0" applyFill="0" applyBorder="0" applyAlignment="0" applyProtection="0"/>
    <xf numFmtId="255" fontId="2" fillId="0" borderId="0" applyFont="0" applyFill="0" applyBorder="0" applyAlignment="0" applyProtection="0"/>
    <xf numFmtId="178" fontId="22" fillId="0" borderId="0" applyFont="0" applyFill="0" applyBorder="0" applyAlignment="0" applyProtection="0"/>
    <xf numFmtId="0" fontId="30" fillId="0" borderId="53" applyFont="0" applyAlignment="0">
      <alignment horizontal="left"/>
    </xf>
    <xf numFmtId="0" fontId="7" fillId="0" borderId="61" applyAlignment="0"/>
    <xf numFmtId="0" fontId="7" fillId="0" borderId="61" applyAlignment="0"/>
    <xf numFmtId="0" fontId="7" fillId="0" borderId="61" applyAlignment="0"/>
    <xf numFmtId="0" fontId="7" fillId="0" borderId="61" applyAlignment="0"/>
    <xf numFmtId="0" fontId="30" fillId="0" borderId="53" applyFont="0" applyAlignment="0">
      <alignment horizontal="left"/>
    </xf>
    <xf numFmtId="0" fontId="7" fillId="0" borderId="61" applyAlignment="0"/>
    <xf numFmtId="0" fontId="7" fillId="0" borderId="61" applyAlignment="0"/>
    <xf numFmtId="0" fontId="7" fillId="0" borderId="61" applyAlignment="0"/>
    <xf numFmtId="0" fontId="7" fillId="0" borderId="61" applyAlignment="0"/>
    <xf numFmtId="0" fontId="7" fillId="0" borderId="61" applyAlignment="0"/>
    <xf numFmtId="0" fontId="7" fillId="0" borderId="61" applyAlignment="0"/>
    <xf numFmtId="0" fontId="30" fillId="0" borderId="53" applyFont="0" applyAlignment="0">
      <alignment horizontal="left"/>
    </xf>
    <xf numFmtId="0" fontId="7" fillId="0" borderId="61" applyAlignment="0"/>
    <xf numFmtId="0" fontId="7" fillId="0" borderId="61" applyAlignment="0"/>
    <xf numFmtId="0" fontId="7" fillId="0" borderId="61" applyAlignment="0"/>
    <xf numFmtId="0" fontId="7" fillId="0" borderId="61" applyAlignment="0"/>
    <xf numFmtId="0" fontId="7" fillId="0" borderId="61" applyAlignment="0"/>
    <xf numFmtId="0" fontId="7" fillId="0" borderId="61" applyAlignment="0"/>
    <xf numFmtId="0" fontId="7" fillId="0" borderId="61" applyAlignment="0"/>
    <xf numFmtId="0" fontId="30" fillId="0" borderId="53" applyFont="0" applyAlignment="0">
      <alignment horizontal="left"/>
    </xf>
    <xf numFmtId="0" fontId="30" fillId="0" borderId="53" applyFont="0" applyAlignment="0">
      <alignment horizontal="left"/>
    </xf>
    <xf numFmtId="0" fontId="7" fillId="0" borderId="61" applyAlignment="0"/>
    <xf numFmtId="0" fontId="7" fillId="0" borderId="61" applyAlignment="0"/>
    <xf numFmtId="0" fontId="30" fillId="0" borderId="53" applyFont="0" applyAlignment="0">
      <alignment horizontal="left"/>
    </xf>
    <xf numFmtId="0" fontId="30" fillId="0" borderId="53" applyFont="0" applyAlignment="0">
      <alignment horizontal="left"/>
    </xf>
    <xf numFmtId="0" fontId="7" fillId="0" borderId="61" applyAlignment="0"/>
    <xf numFmtId="0" fontId="7" fillId="0" borderId="61" applyAlignment="0"/>
    <xf numFmtId="0" fontId="30" fillId="0" borderId="53" applyFont="0" applyAlignment="0">
      <alignment horizontal="left"/>
    </xf>
    <xf numFmtId="0" fontId="7" fillId="0" borderId="61" applyAlignment="0"/>
    <xf numFmtId="0" fontId="4" fillId="0" borderId="61" applyNumberFormat="0" applyFill="0"/>
    <xf numFmtId="0" fontId="4" fillId="0" borderId="61" applyNumberFormat="0" applyFill="0"/>
    <xf numFmtId="0" fontId="4" fillId="0" borderId="61" applyNumberFormat="0" applyFill="0"/>
    <xf numFmtId="0" fontId="4" fillId="0" borderId="61" applyNumberFormat="0" applyFill="0"/>
    <xf numFmtId="0" fontId="4" fillId="0" borderId="61" applyNumberFormat="0" applyFill="0"/>
    <xf numFmtId="0" fontId="4" fillId="0" borderId="61" applyNumberFormat="0" applyAlignment="0"/>
    <xf numFmtId="0" fontId="4" fillId="0" borderId="61" applyNumberFormat="0" applyAlignment="0"/>
    <xf numFmtId="0" fontId="4" fillId="0" borderId="61" applyNumberFormat="0" applyAlignment="0"/>
    <xf numFmtId="0" fontId="4" fillId="0" borderId="61" applyNumberFormat="0" applyAlignment="0"/>
    <xf numFmtId="0" fontId="4" fillId="0" borderId="61" applyNumberFormat="0" applyAlignment="0"/>
    <xf numFmtId="0" fontId="4" fillId="0" borderId="61" applyNumberFormat="0" applyAlignment="0"/>
    <xf numFmtId="0" fontId="4" fillId="0" borderId="61" applyNumberFormat="0" applyFill="0"/>
    <xf numFmtId="0" fontId="4" fillId="0" borderId="61" applyNumberFormat="0" applyFill="0"/>
    <xf numFmtId="0" fontId="4" fillId="0" borderId="61" applyNumberFormat="0" applyFill="0"/>
    <xf numFmtId="0" fontId="4" fillId="0" borderId="61" applyNumberFormat="0" applyFill="0"/>
    <xf numFmtId="0" fontId="4" fillId="0" borderId="61" applyNumberFormat="0" applyFill="0"/>
    <xf numFmtId="0" fontId="90" fillId="26" borderId="62" applyNumberFormat="0" applyAlignment="0">
      <protection locked="0"/>
    </xf>
    <xf numFmtId="0" fontId="8" fillId="0" borderId="53" applyNumberFormat="0" applyAlignment="0">
      <alignment horizontal="center"/>
    </xf>
    <xf numFmtId="174" fontId="131" fillId="0" borderId="53" applyFont="0" applyBorder="0" applyAlignment="0"/>
    <xf numFmtId="0" fontId="9" fillId="0" borderId="53" applyNumberFormat="0" applyBorder="0" applyAlignment="0"/>
    <xf numFmtId="0" fontId="157" fillId="0" borderId="53">
      <alignment horizontal="center" vertical="center" wrapText="1"/>
    </xf>
    <xf numFmtId="0" fontId="164" fillId="0" borderId="63" applyNumberFormat="0" applyBorder="0" applyAlignment="0">
      <alignment vertical="center"/>
    </xf>
    <xf numFmtId="0" fontId="30" fillId="0" borderId="53" applyFont="0" applyAlignment="0">
      <alignment horizontal="left"/>
    </xf>
    <xf numFmtId="0" fontId="7" fillId="0" borderId="61" applyAlignment="0"/>
    <xf numFmtId="0" fontId="7" fillId="0" borderId="61" applyAlignment="0"/>
    <xf numFmtId="0" fontId="7" fillId="0" borderId="61" applyAlignment="0"/>
    <xf numFmtId="0" fontId="7" fillId="0" borderId="61" applyAlignment="0"/>
    <xf numFmtId="0" fontId="30" fillId="0" borderId="53" applyFont="0" applyAlignment="0">
      <alignment horizontal="left"/>
    </xf>
    <xf numFmtId="0" fontId="7" fillId="0" borderId="61" applyAlignment="0"/>
    <xf numFmtId="0" fontId="7" fillId="0" borderId="61" applyAlignment="0"/>
    <xf numFmtId="0" fontId="7" fillId="0" borderId="61" applyAlignment="0"/>
    <xf numFmtId="0" fontId="7" fillId="0" borderId="61" applyAlignment="0"/>
    <xf numFmtId="0" fontId="7" fillId="0" borderId="61" applyAlignment="0"/>
    <xf numFmtId="0" fontId="7" fillId="0" borderId="61" applyAlignment="0"/>
    <xf numFmtId="0" fontId="30" fillId="0" borderId="53" applyFont="0" applyAlignment="0">
      <alignment horizontal="left"/>
    </xf>
    <xf numFmtId="0" fontId="7" fillId="0" borderId="61" applyAlignment="0"/>
    <xf numFmtId="0" fontId="7" fillId="0" borderId="61" applyAlignment="0"/>
    <xf numFmtId="0" fontId="7" fillId="0" borderId="61" applyAlignment="0"/>
    <xf numFmtId="0" fontId="7" fillId="0" borderId="61" applyAlignment="0"/>
    <xf numFmtId="0" fontId="7" fillId="0" borderId="61" applyAlignment="0"/>
    <xf numFmtId="0" fontId="7" fillId="0" borderId="61" applyAlignment="0"/>
    <xf numFmtId="0" fontId="7" fillId="0" borderId="61" applyAlignment="0"/>
    <xf numFmtId="0" fontId="30" fillId="0" borderId="53" applyFont="0" applyAlignment="0">
      <alignment horizontal="left"/>
    </xf>
    <xf numFmtId="0" fontId="30" fillId="0" borderId="53" applyFont="0" applyAlignment="0">
      <alignment horizontal="left"/>
    </xf>
    <xf numFmtId="0" fontId="7" fillId="0" borderId="61" applyAlignment="0"/>
    <xf numFmtId="0" fontId="7" fillId="0" borderId="61" applyAlignment="0"/>
    <xf numFmtId="0" fontId="30" fillId="0" borderId="53" applyFont="0" applyAlignment="0">
      <alignment horizontal="left"/>
    </xf>
    <xf numFmtId="0" fontId="30" fillId="0" borderId="53" applyFont="0" applyAlignment="0">
      <alignment horizontal="left"/>
    </xf>
    <xf numFmtId="0" fontId="7" fillId="0" borderId="61" applyAlignment="0"/>
    <xf numFmtId="0" fontId="7" fillId="0" borderId="61" applyAlignment="0"/>
    <xf numFmtId="0" fontId="30" fillId="0" borderId="53" applyFont="0" applyAlignment="0">
      <alignment horizontal="left"/>
    </xf>
    <xf numFmtId="0" fontId="7" fillId="0" borderId="61" applyAlignment="0"/>
    <xf numFmtId="0" fontId="4" fillId="0" borderId="61" applyNumberFormat="0" applyFill="0"/>
    <xf numFmtId="0" fontId="4" fillId="0" borderId="61" applyNumberFormat="0" applyFill="0"/>
    <xf numFmtId="0" fontId="4" fillId="0" borderId="61" applyNumberFormat="0" applyFill="0"/>
    <xf numFmtId="0" fontId="4" fillId="0" borderId="61" applyNumberFormat="0" applyFill="0"/>
    <xf numFmtId="0" fontId="4" fillId="0" borderId="61" applyNumberFormat="0" applyFill="0"/>
    <xf numFmtId="0" fontId="4" fillId="0" borderId="61" applyNumberFormat="0" applyAlignment="0"/>
    <xf numFmtId="0" fontId="4" fillId="0" borderId="61" applyNumberFormat="0" applyAlignment="0"/>
    <xf numFmtId="0" fontId="4" fillId="0" borderId="61" applyNumberFormat="0" applyAlignment="0"/>
    <xf numFmtId="0" fontId="4" fillId="0" borderId="61" applyNumberFormat="0" applyAlignment="0"/>
    <xf numFmtId="0" fontId="4" fillId="0" borderId="61" applyNumberFormat="0" applyAlignment="0"/>
    <xf numFmtId="0" fontId="4" fillId="0" borderId="61" applyNumberFormat="0" applyAlignment="0"/>
    <xf numFmtId="0" fontId="4" fillId="0" borderId="61" applyNumberFormat="0" applyFill="0"/>
    <xf numFmtId="0" fontId="4" fillId="0" borderId="61" applyNumberFormat="0" applyFill="0"/>
    <xf numFmtId="0" fontId="4" fillId="0" borderId="61" applyNumberFormat="0" applyFill="0"/>
    <xf numFmtId="0" fontId="4" fillId="0" borderId="61" applyNumberFormat="0" applyFill="0"/>
    <xf numFmtId="0" fontId="4" fillId="0" borderId="61" applyNumberFormat="0" applyFill="0"/>
    <xf numFmtId="43" fontId="66" fillId="0" borderId="0" applyFont="0" applyFill="0" applyBorder="0" applyAlignment="0" applyProtection="0"/>
    <xf numFmtId="43" fontId="66" fillId="0" borderId="0" applyFont="0" applyFill="0" applyBorder="0" applyAlignment="0" applyProtection="0"/>
    <xf numFmtId="0" fontId="90" fillId="26" borderId="62" applyNumberFormat="0" applyAlignment="0">
      <protection locked="0"/>
    </xf>
    <xf numFmtId="0" fontId="8" fillId="0" borderId="53" applyNumberFormat="0" applyAlignment="0">
      <alignment horizontal="center"/>
    </xf>
    <xf numFmtId="0" fontId="66" fillId="0" borderId="0"/>
    <xf numFmtId="174" fontId="131" fillId="0" borderId="53" applyFont="0" applyBorder="0" applyAlignment="0"/>
    <xf numFmtId="0" fontId="9" fillId="0" borderId="53" applyNumberFormat="0" applyBorder="0" applyAlignment="0"/>
    <xf numFmtId="0" fontId="157" fillId="0" borderId="53">
      <alignment horizontal="center" vertical="center" wrapText="1"/>
    </xf>
    <xf numFmtId="0" fontId="164" fillId="0" borderId="63" applyNumberFormat="0" applyBorder="0" applyAlignment="0">
      <alignment vertical="center"/>
    </xf>
    <xf numFmtId="9" fontId="1" fillId="0" borderId="0" applyFont="0" applyFill="0" applyBorder="0" applyAlignment="0" applyProtection="0"/>
    <xf numFmtId="167" fontId="2" fillId="0" borderId="0" applyFont="0" applyFill="0" applyBorder="0" applyAlignment="0" applyProtection="0"/>
    <xf numFmtId="0" fontId="30" fillId="0" borderId="64" applyFont="0" applyAlignment="0">
      <alignment horizontal="left"/>
    </xf>
    <xf numFmtId="0" fontId="30" fillId="0" borderId="64" applyFont="0" applyAlignment="0">
      <alignment horizontal="left"/>
    </xf>
    <xf numFmtId="0" fontId="30" fillId="0" borderId="64" applyFont="0" applyAlignment="0">
      <alignment horizontal="left"/>
    </xf>
    <xf numFmtId="0" fontId="30" fillId="0" borderId="64" applyFont="0" applyAlignment="0">
      <alignment horizontal="left"/>
    </xf>
    <xf numFmtId="0" fontId="30" fillId="0" borderId="64" applyFont="0" applyAlignment="0">
      <alignment horizontal="left"/>
    </xf>
    <xf numFmtId="0" fontId="30" fillId="0" borderId="64" applyFont="0" applyAlignment="0">
      <alignment horizontal="left"/>
    </xf>
    <xf numFmtId="0" fontId="30" fillId="0" borderId="64" applyFont="0" applyAlignment="0">
      <alignment horizontal="left"/>
    </xf>
    <xf numFmtId="0" fontId="30" fillId="0" borderId="64" applyFont="0" applyAlignment="0">
      <alignment horizontal="left"/>
    </xf>
    <xf numFmtId="0" fontId="8" fillId="0" borderId="64" applyNumberFormat="0" applyAlignment="0">
      <alignment horizontal="center"/>
    </xf>
    <xf numFmtId="174" fontId="131" fillId="0" borderId="64" applyFont="0" applyBorder="0" applyAlignment="0"/>
    <xf numFmtId="0" fontId="9" fillId="0" borderId="64" applyNumberFormat="0" applyBorder="0" applyAlignment="0"/>
    <xf numFmtId="0" fontId="157" fillId="0" borderId="64">
      <alignment horizontal="center" vertical="center" wrapText="1"/>
    </xf>
  </cellStyleXfs>
  <cellXfs count="461">
    <xf numFmtId="0" fontId="0" fillId="0" borderId="0" xfId="0"/>
    <xf numFmtId="0" fontId="192" fillId="51" borderId="60" xfId="0" applyFont="1" applyFill="1" applyBorder="1" applyAlignment="1">
      <alignment horizontal="center" wrapText="1"/>
    </xf>
    <xf numFmtId="0" fontId="0" fillId="51" borderId="60" xfId="0" applyFill="1" applyBorder="1" applyAlignment="1">
      <alignment wrapText="1"/>
    </xf>
    <xf numFmtId="0" fontId="191" fillId="51" borderId="60" xfId="0" applyFont="1" applyFill="1" applyBorder="1" applyAlignment="1">
      <alignment wrapText="1"/>
    </xf>
    <xf numFmtId="0" fontId="191" fillId="51" borderId="60" xfId="0" applyFont="1" applyFill="1" applyBorder="1" applyAlignment="1">
      <alignment horizontal="center" wrapText="1"/>
    </xf>
    <xf numFmtId="0" fontId="192" fillId="51" borderId="54" xfId="0" applyFont="1" applyFill="1" applyBorder="1" applyAlignment="1">
      <alignment horizontal="center" wrapText="1"/>
    </xf>
    <xf numFmtId="0" fontId="192" fillId="51" borderId="58" xfId="0" applyFont="1" applyFill="1" applyBorder="1" applyAlignment="1">
      <alignment horizontal="center" wrapText="1"/>
    </xf>
    <xf numFmtId="0" fontId="192" fillId="51" borderId="59" xfId="0" applyFont="1" applyFill="1" applyBorder="1" applyAlignment="1">
      <alignment horizontal="center" wrapText="1"/>
    </xf>
    <xf numFmtId="0" fontId="192" fillId="51" borderId="54" xfId="0" applyFont="1" applyFill="1" applyBorder="1" applyAlignment="1">
      <alignment horizontal="center" wrapText="1"/>
    </xf>
    <xf numFmtId="0" fontId="192" fillId="51" borderId="58" xfId="0" applyFont="1" applyFill="1" applyBorder="1" applyAlignment="1">
      <alignment horizontal="center" wrapText="1"/>
    </xf>
    <xf numFmtId="0" fontId="192" fillId="51" borderId="59" xfId="0" applyFont="1" applyFill="1" applyBorder="1" applyAlignment="1">
      <alignment horizontal="center" wrapText="1"/>
    </xf>
    <xf numFmtId="174" fontId="200" fillId="2" borderId="10" xfId="5" applyNumberFormat="1" applyFont="1" applyFill="1" applyBorder="1" applyAlignment="1">
      <alignment horizontal="right" vertical="center" wrapText="1"/>
    </xf>
    <xf numFmtId="176" fontId="200" fillId="2" borderId="10" xfId="3" applyNumberFormat="1" applyFont="1" applyFill="1" applyBorder="1" applyAlignment="1">
      <alignment horizontal="right" vertical="center" wrapText="1"/>
    </xf>
    <xf numFmtId="49" fontId="200" fillId="2" borderId="10" xfId="3" applyNumberFormat="1" applyFont="1" applyFill="1" applyBorder="1" applyAlignment="1">
      <alignment horizontal="center" vertical="center" wrapText="1"/>
    </xf>
    <xf numFmtId="176" fontId="200" fillId="2" borderId="10" xfId="3" applyNumberFormat="1" applyFont="1" applyFill="1" applyBorder="1" applyAlignment="1">
      <alignment horizontal="left" vertical="center" wrapText="1"/>
    </xf>
    <xf numFmtId="49" fontId="193" fillId="2" borderId="10" xfId="3" quotePrefix="1" applyNumberFormat="1" applyFont="1" applyFill="1" applyBorder="1" applyAlignment="1">
      <alignment horizontal="center" vertical="center" wrapText="1"/>
    </xf>
    <xf numFmtId="176" fontId="193" fillId="2" borderId="10" xfId="3" applyNumberFormat="1" applyFont="1" applyFill="1" applyBorder="1" applyAlignment="1">
      <alignment vertical="center" wrapText="1"/>
    </xf>
    <xf numFmtId="174" fontId="193" fillId="2" borderId="10" xfId="1" applyNumberFormat="1" applyFont="1" applyFill="1" applyBorder="1" applyAlignment="1">
      <alignment horizontal="right" vertical="center" wrapText="1"/>
    </xf>
    <xf numFmtId="174" fontId="193" fillId="2" borderId="10" xfId="5" applyNumberFormat="1" applyFont="1" applyFill="1" applyBorder="1" applyAlignment="1">
      <alignment horizontal="right" vertical="center" wrapText="1"/>
    </xf>
    <xf numFmtId="176" fontId="193" fillId="2" borderId="10" xfId="3" applyNumberFormat="1" applyFont="1" applyFill="1" applyBorder="1" applyAlignment="1">
      <alignment horizontal="right" vertical="center" wrapText="1"/>
    </xf>
    <xf numFmtId="49" fontId="194" fillId="2" borderId="10" xfId="3" quotePrefix="1" applyNumberFormat="1" applyFont="1" applyFill="1" applyBorder="1" applyAlignment="1">
      <alignment horizontal="center" vertical="center" wrapText="1"/>
    </xf>
    <xf numFmtId="176" fontId="194" fillId="2" borderId="10" xfId="3" applyNumberFormat="1" applyFont="1" applyFill="1" applyBorder="1" applyAlignment="1">
      <alignment vertical="center" wrapText="1"/>
    </xf>
    <xf numFmtId="174" fontId="194" fillId="2" borderId="10" xfId="5" applyNumberFormat="1" applyFont="1" applyFill="1" applyBorder="1" applyAlignment="1">
      <alignment horizontal="right" vertical="center" wrapText="1"/>
    </xf>
    <xf numFmtId="176" fontId="194" fillId="2" borderId="10" xfId="3" applyNumberFormat="1" applyFont="1" applyFill="1" applyBorder="1" applyAlignment="1">
      <alignment horizontal="right" vertical="center" wrapText="1"/>
    </xf>
    <xf numFmtId="176" fontId="193" fillId="2" borderId="10" xfId="3" applyNumberFormat="1" applyFont="1" applyFill="1" applyBorder="1" applyAlignment="1">
      <alignment horizontal="left" vertical="center" wrapText="1"/>
    </xf>
    <xf numFmtId="174" fontId="200" fillId="2" borderId="10" xfId="2" applyNumberFormat="1" applyFont="1" applyFill="1" applyBorder="1" applyAlignment="1">
      <alignment horizontal="left" vertical="center" wrapText="1"/>
    </xf>
    <xf numFmtId="49" fontId="193" fillId="2" borderId="10" xfId="3" applyNumberFormat="1" applyFont="1" applyFill="1" applyBorder="1" applyAlignment="1">
      <alignment horizontal="center" vertical="center" wrapText="1"/>
    </xf>
    <xf numFmtId="174" fontId="193" fillId="2" borderId="10" xfId="2" applyNumberFormat="1" applyFont="1" applyFill="1" applyBorder="1" applyAlignment="1">
      <alignment horizontal="left" vertical="center" wrapText="1"/>
    </xf>
    <xf numFmtId="176" fontId="194" fillId="2" borderId="10" xfId="3" applyNumberFormat="1" applyFont="1" applyFill="1" applyBorder="1" applyAlignment="1">
      <alignment horizontal="left" vertical="center" wrapText="1"/>
    </xf>
    <xf numFmtId="49" fontId="200" fillId="2" borderId="10" xfId="3" quotePrefix="1" applyNumberFormat="1" applyFont="1" applyFill="1" applyBorder="1" applyAlignment="1">
      <alignment horizontal="center" vertical="center" wrapText="1"/>
    </xf>
    <xf numFmtId="174" fontId="200" fillId="2" borderId="10" xfId="1" applyNumberFormat="1" applyFont="1" applyFill="1" applyBorder="1" applyAlignment="1">
      <alignment horizontal="right" vertical="center" wrapText="1"/>
    </xf>
    <xf numFmtId="176" fontId="200" fillId="2" borderId="10" xfId="3" applyNumberFormat="1" applyFont="1" applyFill="1" applyBorder="1" applyAlignment="1">
      <alignment vertical="center" wrapText="1"/>
    </xf>
    <xf numFmtId="176" fontId="194" fillId="2" borderId="52" xfId="3" applyNumberFormat="1" applyFont="1" applyFill="1" applyBorder="1" applyAlignment="1">
      <alignment horizontal="right" vertical="center" wrapText="1"/>
    </xf>
    <xf numFmtId="0" fontId="0" fillId="52" borderId="0" xfId="0" applyFill="1"/>
    <xf numFmtId="0" fontId="192" fillId="52" borderId="60" xfId="0" applyFont="1" applyFill="1" applyBorder="1" applyAlignment="1">
      <alignment horizontal="center" wrapText="1"/>
    </xf>
    <xf numFmtId="0" fontId="191" fillId="52" borderId="60" xfId="0" applyFont="1" applyFill="1" applyBorder="1" applyAlignment="1">
      <alignment horizontal="center" wrapText="1"/>
    </xf>
    <xf numFmtId="0" fontId="191" fillId="52" borderId="60" xfId="0" applyFont="1" applyFill="1" applyBorder="1" applyAlignment="1">
      <alignment wrapText="1"/>
    </xf>
    <xf numFmtId="174" fontId="194" fillId="2" borderId="10" xfId="1" applyNumberFormat="1" applyFont="1" applyFill="1" applyBorder="1" applyAlignment="1">
      <alignment horizontal="right" vertical="center" wrapText="1"/>
    </xf>
    <xf numFmtId="0" fontId="204" fillId="51" borderId="60" xfId="0" applyFont="1" applyFill="1" applyBorder="1" applyAlignment="1">
      <alignment horizontal="center" wrapText="1"/>
    </xf>
    <xf numFmtId="174" fontId="196" fillId="2" borderId="0" xfId="1" applyNumberFormat="1" applyFont="1" applyFill="1"/>
    <xf numFmtId="0" fontId="191" fillId="51" borderId="60" xfId="0" applyFont="1" applyFill="1" applyBorder="1" applyAlignment="1">
      <alignment horizontal="center" vertical="center" wrapText="1"/>
    </xf>
    <xf numFmtId="0" fontId="206" fillId="51" borderId="60" xfId="0" applyFont="1" applyFill="1" applyBorder="1" applyAlignment="1">
      <alignment horizontal="right" wrapText="1"/>
    </xf>
    <xf numFmtId="0" fontId="206" fillId="51" borderId="60" xfId="0" applyFont="1" applyFill="1" applyBorder="1" applyAlignment="1">
      <alignment horizontal="right" vertical="top" wrapText="1"/>
    </xf>
    <xf numFmtId="174" fontId="194" fillId="2" borderId="10" xfId="3" applyNumberFormat="1" applyFont="1" applyFill="1" applyBorder="1" applyAlignment="1">
      <alignment horizontal="right" vertical="center" wrapText="1"/>
    </xf>
    <xf numFmtId="174" fontId="193" fillId="2" borderId="10" xfId="3" applyNumberFormat="1" applyFont="1" applyFill="1" applyBorder="1" applyAlignment="1">
      <alignment horizontal="right" vertical="center" wrapText="1"/>
    </xf>
    <xf numFmtId="49" fontId="193" fillId="2" borderId="0" xfId="2" applyNumberFormat="1" applyFont="1" applyFill="1" applyAlignment="1">
      <alignment horizontal="left"/>
    </xf>
    <xf numFmtId="174" fontId="193" fillId="2" borderId="0" xfId="2" applyNumberFormat="1" applyFont="1" applyFill="1" applyAlignment="1"/>
    <xf numFmtId="174" fontId="194" fillId="2" borderId="0" xfId="2" applyNumberFormat="1" applyFont="1" applyFill="1" applyAlignment="1"/>
    <xf numFmtId="176" fontId="195" fillId="2" borderId="0" xfId="3" applyNumberFormat="1" applyFont="1" applyFill="1"/>
    <xf numFmtId="0" fontId="196" fillId="2" borderId="0" xfId="4" applyFont="1" applyFill="1"/>
    <xf numFmtId="176" fontId="197" fillId="2" borderId="0" xfId="3" applyNumberFormat="1" applyFont="1" applyFill="1"/>
    <xf numFmtId="49" fontId="198" fillId="2" borderId="0" xfId="2" applyNumberFormat="1" applyFont="1" applyFill="1" applyBorder="1" applyAlignment="1">
      <alignment horizontal="left"/>
    </xf>
    <xf numFmtId="176" fontId="196" fillId="2" borderId="0" xfId="4" applyNumberFormat="1" applyFont="1" applyFill="1"/>
    <xf numFmtId="176" fontId="193" fillId="2" borderId="0" xfId="3" applyNumberFormat="1" applyFont="1" applyFill="1" applyAlignment="1">
      <alignment horizontal="center"/>
    </xf>
    <xf numFmtId="176" fontId="193" fillId="2" borderId="0" xfId="3" applyNumberFormat="1" applyFont="1" applyFill="1"/>
    <xf numFmtId="176" fontId="194" fillId="2" borderId="0" xfId="3" applyNumberFormat="1" applyFont="1" applyFill="1"/>
    <xf numFmtId="176" fontId="201" fillId="2" borderId="2" xfId="3" applyNumberFormat="1" applyFont="1" applyFill="1" applyBorder="1" applyAlignment="1">
      <alignment horizontal="center" vertical="center"/>
    </xf>
    <xf numFmtId="176" fontId="193" fillId="2" borderId="6" xfId="3" applyNumberFormat="1" applyFont="1" applyFill="1" applyBorder="1" applyAlignment="1"/>
    <xf numFmtId="176" fontId="193" fillId="2" borderId="5" xfId="3" applyNumberFormat="1" applyFont="1" applyFill="1" applyBorder="1" applyAlignment="1"/>
    <xf numFmtId="176" fontId="201" fillId="2" borderId="7" xfId="3" applyNumberFormat="1" applyFont="1" applyFill="1" applyBorder="1" applyAlignment="1">
      <alignment horizontal="center" vertical="center"/>
    </xf>
    <xf numFmtId="176" fontId="201" fillId="2" borderId="8" xfId="3" applyNumberFormat="1" applyFont="1" applyFill="1" applyBorder="1" applyAlignment="1">
      <alignment horizontal="center" vertical="center"/>
    </xf>
    <xf numFmtId="49" fontId="193" fillId="2" borderId="3" xfId="3" applyNumberFormat="1" applyFont="1" applyFill="1" applyBorder="1" applyAlignment="1">
      <alignment horizontal="center" vertical="center"/>
    </xf>
    <xf numFmtId="176" fontId="193" fillId="2" borderId="3" xfId="3" applyNumberFormat="1" applyFont="1" applyFill="1" applyBorder="1" applyAlignment="1">
      <alignment horizontal="center" vertical="center"/>
    </xf>
    <xf numFmtId="176" fontId="194" fillId="2" borderId="3" xfId="3" applyNumberFormat="1" applyFont="1" applyFill="1" applyBorder="1" applyAlignment="1">
      <alignment horizontal="center" vertical="center"/>
    </xf>
    <xf numFmtId="0" fontId="193" fillId="2" borderId="3" xfId="3" applyNumberFormat="1" applyFont="1" applyFill="1" applyBorder="1" applyAlignment="1">
      <alignment horizontal="center" vertical="center" wrapText="1"/>
    </xf>
    <xf numFmtId="176" fontId="200" fillId="2" borderId="28" xfId="3" applyNumberFormat="1" applyFont="1" applyFill="1" applyBorder="1" applyAlignment="1">
      <alignment horizontal="right" vertical="center" wrapText="1"/>
    </xf>
    <xf numFmtId="296" fontId="200" fillId="2" borderId="28" xfId="1" applyNumberFormat="1" applyFont="1" applyFill="1" applyBorder="1" applyAlignment="1">
      <alignment horizontal="right" vertical="center" wrapText="1"/>
    </xf>
    <xf numFmtId="0" fontId="199" fillId="2" borderId="0" xfId="4" applyFont="1" applyFill="1" applyBorder="1"/>
    <xf numFmtId="176" fontId="196" fillId="2" borderId="0" xfId="4" applyNumberFormat="1" applyFont="1" applyFill="1" applyBorder="1"/>
    <xf numFmtId="176" fontId="199" fillId="2" borderId="0" xfId="4" applyNumberFormat="1" applyFont="1" applyFill="1" applyBorder="1"/>
    <xf numFmtId="176" fontId="200" fillId="2" borderId="64" xfId="3" applyNumberFormat="1" applyFont="1" applyFill="1" applyBorder="1" applyAlignment="1">
      <alignment horizontal="left" vertical="center" wrapText="1"/>
    </xf>
    <xf numFmtId="174" fontId="200" fillId="2" borderId="9" xfId="5" applyNumberFormat="1" applyFont="1" applyFill="1" applyBorder="1" applyAlignment="1">
      <alignment horizontal="right" vertical="center" wrapText="1"/>
    </xf>
    <xf numFmtId="176" fontId="200" fillId="2" borderId="9" xfId="3" applyNumberFormat="1" applyFont="1" applyFill="1" applyBorder="1" applyAlignment="1">
      <alignment horizontal="right" vertical="center" wrapText="1"/>
    </xf>
    <xf numFmtId="177" fontId="196" fillId="2" borderId="0" xfId="5" applyNumberFormat="1" applyFont="1" applyFill="1" applyBorder="1"/>
    <xf numFmtId="0" fontId="196" fillId="2" borderId="0" xfId="4" applyFont="1" applyFill="1" applyBorder="1"/>
    <xf numFmtId="176" fontId="201" fillId="2" borderId="64" xfId="3" applyNumberFormat="1" applyFont="1" applyFill="1" applyBorder="1" applyAlignment="1">
      <alignment horizontal="left" vertical="center" wrapText="1"/>
    </xf>
    <xf numFmtId="174" fontId="200" fillId="2" borderId="28" xfId="5" applyNumberFormat="1" applyFont="1" applyFill="1" applyBorder="1" applyAlignment="1">
      <alignment horizontal="right" vertical="center" wrapText="1"/>
    </xf>
    <xf numFmtId="49" fontId="193" fillId="2" borderId="64" xfId="3" quotePrefix="1" applyNumberFormat="1" applyFont="1" applyFill="1" applyBorder="1" applyAlignment="1">
      <alignment horizontal="center" vertical="center" wrapText="1"/>
    </xf>
    <xf numFmtId="176" fontId="193" fillId="2" borderId="64" xfId="3" applyNumberFormat="1" applyFont="1" applyFill="1" applyBorder="1" applyAlignment="1">
      <alignment vertical="center" wrapText="1"/>
    </xf>
    <xf numFmtId="174" fontId="193" fillId="2" borderId="64" xfId="1" applyNumberFormat="1" applyFont="1" applyFill="1" applyBorder="1" applyAlignment="1">
      <alignment horizontal="right" vertical="center" wrapText="1"/>
    </xf>
    <xf numFmtId="174" fontId="193" fillId="2" borderId="64" xfId="5" applyNumberFormat="1" applyFont="1" applyFill="1" applyBorder="1" applyAlignment="1">
      <alignment horizontal="right" vertical="center" wrapText="1"/>
    </xf>
    <xf numFmtId="296" fontId="193" fillId="2" borderId="28" xfId="1" applyNumberFormat="1" applyFont="1" applyFill="1" applyBorder="1" applyAlignment="1">
      <alignment horizontal="right" vertical="center" wrapText="1"/>
    </xf>
    <xf numFmtId="176" fontId="193" fillId="2" borderId="64" xfId="3" applyNumberFormat="1" applyFont="1" applyFill="1" applyBorder="1" applyAlignment="1">
      <alignment horizontal="right" vertical="center" wrapText="1"/>
    </xf>
    <xf numFmtId="49" fontId="194" fillId="2" borderId="64" xfId="3" quotePrefix="1" applyNumberFormat="1" applyFont="1" applyFill="1" applyBorder="1" applyAlignment="1">
      <alignment horizontal="center" vertical="center" wrapText="1"/>
    </xf>
    <xf numFmtId="176" fontId="194" fillId="2" borderId="64" xfId="3" applyNumberFormat="1" applyFont="1" applyFill="1" applyBorder="1" applyAlignment="1">
      <alignment vertical="center" wrapText="1"/>
    </xf>
    <xf numFmtId="174" fontId="194" fillId="2" borderId="64" xfId="5" applyNumberFormat="1" applyFont="1" applyFill="1" applyBorder="1" applyAlignment="1">
      <alignment horizontal="right" vertical="center" wrapText="1"/>
    </xf>
    <xf numFmtId="176" fontId="194" fillId="2" borderId="64" xfId="3" applyNumberFormat="1" applyFont="1" applyFill="1" applyBorder="1" applyAlignment="1">
      <alignment horizontal="right" vertical="center" wrapText="1"/>
    </xf>
    <xf numFmtId="176" fontId="202" fillId="2" borderId="0" xfId="4" applyNumberFormat="1" applyFont="1" applyFill="1" applyBorder="1"/>
    <xf numFmtId="177" fontId="202" fillId="2" borderId="0" xfId="5" applyNumberFormat="1" applyFont="1" applyFill="1" applyBorder="1"/>
    <xf numFmtId="0" fontId="202" fillId="2" borderId="0" xfId="4" applyFont="1" applyFill="1" applyBorder="1"/>
    <xf numFmtId="49" fontId="194" fillId="2" borderId="53" xfId="3" quotePrefix="1" applyNumberFormat="1" applyFont="1" applyFill="1" applyBorder="1" applyAlignment="1">
      <alignment horizontal="center" vertical="center" wrapText="1"/>
    </xf>
    <xf numFmtId="0" fontId="194" fillId="2" borderId="0" xfId="4" applyFont="1" applyFill="1" applyBorder="1"/>
    <xf numFmtId="176" fontId="193" fillId="2" borderId="53" xfId="3" applyNumberFormat="1" applyFont="1" applyFill="1" applyBorder="1" applyAlignment="1">
      <alignment vertical="center" wrapText="1"/>
    </xf>
    <xf numFmtId="174" fontId="193" fillId="2" borderId="53" xfId="1" applyNumberFormat="1" applyFont="1" applyFill="1" applyBorder="1" applyAlignment="1">
      <alignment horizontal="right" vertical="center" wrapText="1"/>
    </xf>
    <xf numFmtId="174" fontId="194" fillId="2" borderId="53" xfId="5" applyNumberFormat="1" applyFont="1" applyFill="1" applyBorder="1" applyAlignment="1">
      <alignment horizontal="right" vertical="center" wrapText="1"/>
    </xf>
    <xf numFmtId="176" fontId="194" fillId="2" borderId="53" xfId="3" applyNumberFormat="1" applyFont="1" applyFill="1" applyBorder="1" applyAlignment="1">
      <alignment horizontal="right" vertical="center" wrapText="1"/>
    </xf>
    <xf numFmtId="176" fontId="194" fillId="2" borderId="53" xfId="3" applyNumberFormat="1" applyFont="1" applyFill="1" applyBorder="1" applyAlignment="1">
      <alignment vertical="center" wrapText="1"/>
    </xf>
    <xf numFmtId="174" fontId="194" fillId="2" borderId="53" xfId="1" applyNumberFormat="1" applyFont="1" applyFill="1" applyBorder="1" applyAlignment="1">
      <alignment horizontal="right" vertical="center" wrapText="1"/>
    </xf>
    <xf numFmtId="176" fontId="193" fillId="2" borderId="64" xfId="3" applyNumberFormat="1" applyFont="1" applyFill="1" applyBorder="1" applyAlignment="1">
      <alignment horizontal="left" vertical="center" wrapText="1"/>
    </xf>
    <xf numFmtId="174" fontId="194" fillId="2" borderId="53" xfId="3" applyNumberFormat="1" applyFont="1" applyFill="1" applyBorder="1" applyAlignment="1">
      <alignment horizontal="right" vertical="center" wrapText="1"/>
    </xf>
    <xf numFmtId="49" fontId="193" fillId="2" borderId="53" xfId="3" quotePrefix="1" applyNumberFormat="1" applyFont="1" applyFill="1" applyBorder="1" applyAlignment="1">
      <alignment horizontal="center" vertical="center" wrapText="1"/>
    </xf>
    <xf numFmtId="176" fontId="193" fillId="2" borderId="53" xfId="3" applyNumberFormat="1" applyFont="1" applyFill="1" applyBorder="1" applyAlignment="1">
      <alignment horizontal="right" vertical="center" wrapText="1"/>
    </xf>
    <xf numFmtId="174" fontId="193" fillId="2" borderId="53" xfId="5" applyNumberFormat="1" applyFont="1" applyFill="1" applyBorder="1" applyAlignment="1">
      <alignment horizontal="right" vertical="center" wrapText="1"/>
    </xf>
    <xf numFmtId="176" fontId="194" fillId="2" borderId="64" xfId="3" applyNumberFormat="1" applyFont="1" applyFill="1" applyBorder="1" applyAlignment="1">
      <alignment horizontal="left" vertical="center" wrapText="1"/>
    </xf>
    <xf numFmtId="49" fontId="194" fillId="2" borderId="51" xfId="3" applyNumberFormat="1" applyFont="1" applyFill="1" applyBorder="1" applyAlignment="1">
      <alignment horizontal="center" vertical="center" wrapText="1"/>
    </xf>
    <xf numFmtId="176" fontId="194" fillId="2" borderId="51" xfId="3" applyNumberFormat="1" applyFont="1" applyFill="1" applyBorder="1" applyAlignment="1">
      <alignment vertical="center" wrapText="1"/>
    </xf>
    <xf numFmtId="176" fontId="194" fillId="2" borderId="51" xfId="3" applyNumberFormat="1" applyFont="1" applyFill="1" applyBorder="1" applyAlignment="1">
      <alignment horizontal="left" vertical="center" wrapText="1"/>
    </xf>
    <xf numFmtId="174" fontId="194" fillId="2" borderId="51" xfId="1" applyNumberFormat="1" applyFont="1" applyFill="1" applyBorder="1" applyAlignment="1">
      <alignment horizontal="right" vertical="center" wrapText="1"/>
    </xf>
    <xf numFmtId="174" fontId="193" fillId="2" borderId="51" xfId="1" applyNumberFormat="1" applyFont="1" applyFill="1" applyBorder="1" applyAlignment="1">
      <alignment horizontal="right" vertical="center" wrapText="1"/>
    </xf>
    <xf numFmtId="176" fontId="194" fillId="2" borderId="51" xfId="3" applyNumberFormat="1" applyFont="1" applyFill="1" applyBorder="1" applyAlignment="1">
      <alignment horizontal="right" vertical="center" wrapText="1"/>
    </xf>
    <xf numFmtId="49" fontId="193" fillId="2" borderId="51" xfId="3" applyNumberFormat="1" applyFont="1" applyFill="1" applyBorder="1" applyAlignment="1">
      <alignment horizontal="center" vertical="center" wrapText="1"/>
    </xf>
    <xf numFmtId="176" fontId="193" fillId="2" borderId="51" xfId="3" applyNumberFormat="1" applyFont="1" applyFill="1" applyBorder="1" applyAlignment="1">
      <alignment vertical="center" wrapText="1"/>
    </xf>
    <xf numFmtId="176" fontId="193" fillId="2" borderId="51" xfId="3" applyNumberFormat="1" applyFont="1" applyFill="1" applyBorder="1" applyAlignment="1">
      <alignment horizontal="left" vertical="center" wrapText="1"/>
    </xf>
    <xf numFmtId="49" fontId="200" fillId="2" borderId="11" xfId="3" applyNumberFormat="1" applyFont="1" applyFill="1" applyBorder="1" applyAlignment="1">
      <alignment horizontal="center" vertical="center" wrapText="1"/>
    </xf>
    <xf numFmtId="176" fontId="200" fillId="2" borderId="11" xfId="3" applyNumberFormat="1" applyFont="1" applyFill="1" applyBorder="1" applyAlignment="1">
      <alignment vertical="center" wrapText="1"/>
    </xf>
    <xf numFmtId="176" fontId="201" fillId="2" borderId="11" xfId="3" applyNumberFormat="1" applyFont="1" applyFill="1" applyBorder="1" applyAlignment="1">
      <alignment vertical="center" wrapText="1"/>
    </xf>
    <xf numFmtId="176" fontId="200" fillId="2" borderId="11" xfId="3" applyNumberFormat="1" applyFont="1" applyFill="1" applyBorder="1" applyAlignment="1">
      <alignment horizontal="right" vertical="center" wrapText="1"/>
    </xf>
    <xf numFmtId="49" fontId="200" fillId="2" borderId="0" xfId="3" quotePrefix="1" applyNumberFormat="1" applyFont="1" applyFill="1" applyBorder="1" applyAlignment="1">
      <alignment horizontal="center" vertical="center" wrapText="1"/>
    </xf>
    <xf numFmtId="176" fontId="200" fillId="2" borderId="0" xfId="3" applyNumberFormat="1" applyFont="1" applyFill="1" applyBorder="1" applyAlignment="1">
      <alignment vertical="center" wrapText="1"/>
    </xf>
    <xf numFmtId="49" fontId="193" fillId="2" borderId="0" xfId="3" quotePrefix="1" applyNumberFormat="1" applyFont="1" applyFill="1" applyBorder="1" applyAlignment="1">
      <alignment horizontal="center" vertical="center" wrapText="1"/>
    </xf>
    <xf numFmtId="176" fontId="193" fillId="2" borderId="0" xfId="3" applyNumberFormat="1" applyFont="1" applyFill="1" applyBorder="1" applyAlignment="1">
      <alignment vertical="center" wrapText="1"/>
    </xf>
    <xf numFmtId="176" fontId="194" fillId="2" borderId="0" xfId="3" applyNumberFormat="1" applyFont="1" applyFill="1" applyBorder="1" applyAlignment="1">
      <alignment vertical="center" wrapText="1"/>
    </xf>
    <xf numFmtId="175" fontId="203" fillId="2" borderId="0" xfId="3" applyFont="1" applyFill="1" applyBorder="1" applyAlignment="1">
      <alignment vertical="center" wrapText="1"/>
    </xf>
    <xf numFmtId="176" fontId="201" fillId="2" borderId="0" xfId="3" applyNumberFormat="1" applyFont="1" applyFill="1" applyBorder="1" applyAlignment="1">
      <alignment vertical="center" wrapText="1"/>
    </xf>
    <xf numFmtId="49" fontId="193" fillId="2" borderId="0" xfId="3" applyNumberFormat="1" applyFont="1" applyFill="1" applyBorder="1" applyAlignment="1">
      <alignment horizontal="center" vertical="center" wrapText="1"/>
    </xf>
    <xf numFmtId="176" fontId="193" fillId="2" borderId="0" xfId="3" applyNumberFormat="1" applyFont="1" applyFill="1" applyBorder="1" applyAlignment="1">
      <alignment horizontal="left" vertical="center" wrapText="1"/>
    </xf>
    <xf numFmtId="176" fontId="194" fillId="2" borderId="0" xfId="3" applyNumberFormat="1" applyFont="1" applyFill="1" applyBorder="1" applyAlignment="1">
      <alignment horizontal="left" vertical="center" wrapText="1"/>
    </xf>
    <xf numFmtId="176" fontId="200" fillId="2" borderId="0" xfId="3" applyNumberFormat="1" applyFont="1" applyFill="1" applyBorder="1" applyAlignment="1">
      <alignment horizontal="left" vertical="center" wrapText="1"/>
    </xf>
    <xf numFmtId="176" fontId="201" fillId="2" borderId="0" xfId="3" applyNumberFormat="1" applyFont="1" applyFill="1" applyBorder="1" applyAlignment="1">
      <alignment horizontal="left" vertical="center" wrapText="1"/>
    </xf>
    <xf numFmtId="49" fontId="200" fillId="2" borderId="0" xfId="3" applyNumberFormat="1" applyFont="1" applyFill="1" applyBorder="1" applyAlignment="1">
      <alignment horizontal="center" vertical="center" wrapText="1"/>
    </xf>
    <xf numFmtId="174" fontId="200" fillId="2" borderId="0" xfId="2" applyNumberFormat="1" applyFont="1" applyFill="1" applyBorder="1" applyAlignment="1">
      <alignment horizontal="left" vertical="center" wrapText="1"/>
    </xf>
    <xf numFmtId="174" fontId="201" fillId="2" borderId="0" xfId="2" applyNumberFormat="1" applyFont="1" applyFill="1" applyBorder="1" applyAlignment="1">
      <alignment horizontal="left" vertical="center" wrapText="1"/>
    </xf>
    <xf numFmtId="0" fontId="202" fillId="2" borderId="0" xfId="4" applyFont="1" applyFill="1"/>
    <xf numFmtId="176" fontId="193" fillId="2" borderId="1" xfId="3" applyNumberFormat="1" applyFont="1" applyFill="1" applyBorder="1" applyAlignment="1"/>
    <xf numFmtId="174" fontId="194" fillId="2" borderId="64" xfId="1" applyNumberFormat="1" applyFont="1" applyFill="1" applyBorder="1" applyAlignment="1">
      <alignment horizontal="right" vertical="center" wrapText="1"/>
    </xf>
    <xf numFmtId="296" fontId="194" fillId="2" borderId="28" xfId="1" applyNumberFormat="1" applyFont="1" applyFill="1" applyBorder="1" applyAlignment="1">
      <alignment horizontal="right" vertical="center" wrapText="1"/>
    </xf>
    <xf numFmtId="176" fontId="193" fillId="2" borderId="51" xfId="3" applyNumberFormat="1" applyFont="1" applyFill="1" applyBorder="1" applyAlignment="1">
      <alignment horizontal="right" vertical="center" wrapText="1"/>
    </xf>
    <xf numFmtId="0" fontId="196" fillId="2" borderId="50" xfId="4" applyFont="1" applyFill="1" applyBorder="1" applyAlignment="1">
      <alignment wrapText="1"/>
    </xf>
    <xf numFmtId="174" fontId="195" fillId="2" borderId="0" xfId="1" applyNumberFormat="1" applyFont="1" applyFill="1"/>
    <xf numFmtId="174" fontId="203" fillId="2" borderId="0" xfId="1" applyNumberFormat="1" applyFont="1" applyFill="1" applyBorder="1" applyAlignment="1">
      <alignment vertical="center" wrapText="1"/>
    </xf>
    <xf numFmtId="174" fontId="200" fillId="2" borderId="0" xfId="1" applyNumberFormat="1" applyFont="1" applyFill="1" applyBorder="1" applyAlignment="1">
      <alignment vertical="center" wrapText="1"/>
    </xf>
    <xf numFmtId="49" fontId="194" fillId="2" borderId="51" xfId="3" quotePrefix="1" applyNumberFormat="1" applyFont="1" applyFill="1" applyBorder="1" applyAlignment="1">
      <alignment horizontal="center" vertical="center" wrapText="1"/>
    </xf>
    <xf numFmtId="176" fontId="193" fillId="2" borderId="3" xfId="3" applyNumberFormat="1" applyFont="1" applyFill="1" applyBorder="1" applyAlignment="1">
      <alignment horizontal="center" vertical="center" wrapText="1"/>
    </xf>
    <xf numFmtId="176" fontId="193" fillId="2" borderId="3" xfId="3" applyNumberFormat="1" applyFont="1" applyFill="1" applyBorder="1" applyAlignment="1">
      <alignment horizontal="center"/>
    </xf>
    <xf numFmtId="174" fontId="194" fillId="2" borderId="64" xfId="3" applyNumberFormat="1" applyFont="1" applyFill="1" applyBorder="1" applyAlignment="1">
      <alignment horizontal="right" vertical="center" wrapText="1"/>
    </xf>
    <xf numFmtId="176" fontId="193" fillId="2" borderId="28" xfId="3" applyNumberFormat="1" applyFont="1" applyFill="1" applyBorder="1" applyAlignment="1">
      <alignment horizontal="right" vertical="center" wrapText="1"/>
    </xf>
    <xf numFmtId="174" fontId="211" fillId="0" borderId="1" xfId="1" quotePrefix="1" applyNumberFormat="1" applyFont="1" applyFill="1" applyBorder="1" applyAlignment="1">
      <alignment horizontal="center" vertical="center" wrapText="1"/>
    </xf>
    <xf numFmtId="0" fontId="211" fillId="28" borderId="3" xfId="0" applyFont="1" applyFill="1" applyBorder="1" applyAlignment="1">
      <alignment horizontal="center" vertical="center" wrapText="1"/>
    </xf>
    <xf numFmtId="1" fontId="67" fillId="28" borderId="8" xfId="0" applyNumberFormat="1" applyFont="1" applyFill="1" applyBorder="1" applyAlignment="1">
      <alignment horizontal="center" vertical="center" wrapText="1"/>
    </xf>
    <xf numFmtId="1" fontId="67" fillId="0" borderId="8" xfId="1" quotePrefix="1" applyNumberFormat="1" applyFont="1" applyFill="1" applyBorder="1" applyAlignment="1">
      <alignment horizontal="center" vertical="center" wrapText="1"/>
    </xf>
    <xf numFmtId="1" fontId="67" fillId="2" borderId="8" xfId="1" quotePrefix="1" applyNumberFormat="1" applyFont="1" applyFill="1" applyBorder="1" applyAlignment="1">
      <alignment horizontal="center" vertical="center" wrapText="1"/>
    </xf>
    <xf numFmtId="1" fontId="213" fillId="0" borderId="8" xfId="1" quotePrefix="1" applyNumberFormat="1" applyFont="1" applyFill="1" applyBorder="1" applyAlignment="1">
      <alignment horizontal="center" vertical="center" wrapText="1"/>
    </xf>
    <xf numFmtId="1" fontId="67" fillId="28" borderId="8" xfId="0" applyNumberFormat="1" applyFont="1" applyFill="1" applyBorder="1" applyAlignment="1">
      <alignment horizontal="center" vertical="center"/>
    </xf>
    <xf numFmtId="0" fontId="211" fillId="28" borderId="70" xfId="0" applyFont="1" applyFill="1" applyBorder="1" applyAlignment="1">
      <alignment horizontal="center" vertical="center" wrapText="1"/>
    </xf>
    <xf numFmtId="0" fontId="67" fillId="28" borderId="69" xfId="0" applyFont="1" applyFill="1" applyBorder="1" applyAlignment="1">
      <alignment vertical="center" wrapText="1"/>
    </xf>
    <xf numFmtId="0" fontId="67" fillId="28" borderId="69" xfId="0" quotePrefix="1" applyFont="1" applyFill="1" applyBorder="1" applyAlignment="1">
      <alignment horizontal="center" vertical="center"/>
    </xf>
    <xf numFmtId="174" fontId="67" fillId="0" borderId="69" xfId="1" applyNumberFormat="1" applyFont="1" applyFill="1" applyBorder="1" applyAlignment="1">
      <alignment vertical="center"/>
    </xf>
    <xf numFmtId="174" fontId="67" fillId="2" borderId="69" xfId="1" applyNumberFormat="1" applyFont="1" applyFill="1" applyBorder="1" applyAlignment="1">
      <alignment vertical="center"/>
    </xf>
    <xf numFmtId="255" fontId="213" fillId="0" borderId="69" xfId="1" applyNumberFormat="1" applyFont="1" applyFill="1" applyBorder="1" applyAlignment="1">
      <alignment vertical="center"/>
    </xf>
    <xf numFmtId="296" fontId="67" fillId="28" borderId="69" xfId="1895" applyNumberFormat="1" applyFont="1" applyFill="1" applyBorder="1" applyAlignment="1">
      <alignment vertical="center"/>
    </xf>
    <xf numFmtId="0" fontId="67" fillId="28" borderId="0" xfId="0" applyFont="1" applyFill="1" applyAlignment="1">
      <alignment vertical="center"/>
    </xf>
    <xf numFmtId="0" fontId="209" fillId="0" borderId="0" xfId="0" applyFont="1" applyAlignment="1">
      <alignment vertical="center"/>
    </xf>
    <xf numFmtId="0" fontId="211" fillId="28" borderId="69" xfId="0" applyFont="1" applyFill="1" applyBorder="1" applyAlignment="1">
      <alignment vertical="center" wrapText="1"/>
    </xf>
    <xf numFmtId="0" fontId="67" fillId="2" borderId="69" xfId="0" quotePrefix="1" applyFont="1" applyFill="1" applyBorder="1" applyAlignment="1">
      <alignment horizontal="center" vertical="center" wrapText="1"/>
    </xf>
    <xf numFmtId="0" fontId="67" fillId="2" borderId="69" xfId="0" applyFont="1" applyFill="1" applyBorder="1" applyAlignment="1">
      <alignment vertical="center" wrapText="1"/>
    </xf>
    <xf numFmtId="0" fontId="211" fillId="2" borderId="69" xfId="0" applyFont="1" applyFill="1" applyBorder="1" applyAlignment="1">
      <alignment horizontal="center" vertical="center" wrapText="1"/>
    </xf>
    <xf numFmtId="0" fontId="211" fillId="2" borderId="69" xfId="0" applyFont="1" applyFill="1" applyBorder="1" applyAlignment="1">
      <alignment vertical="center" wrapText="1"/>
    </xf>
    <xf numFmtId="0" fontId="67" fillId="2" borderId="69" xfId="0" applyFont="1" applyFill="1" applyBorder="1" applyAlignment="1">
      <alignment horizontal="center" vertical="center" wrapText="1"/>
    </xf>
    <xf numFmtId="0" fontId="211" fillId="0" borderId="69" xfId="0" applyFont="1" applyFill="1" applyBorder="1" applyAlignment="1">
      <alignment vertical="center" wrapText="1"/>
    </xf>
    <xf numFmtId="1" fontId="67" fillId="2" borderId="8" xfId="0" applyNumberFormat="1" applyFont="1" applyFill="1" applyBorder="1" applyAlignment="1">
      <alignment horizontal="center" vertical="center"/>
    </xf>
    <xf numFmtId="0" fontId="11" fillId="28" borderId="0" xfId="0" applyFont="1" applyFill="1" applyAlignment="1">
      <alignment horizontal="center" vertical="center"/>
    </xf>
    <xf numFmtId="174" fontId="11" fillId="28" borderId="0" xfId="1" applyNumberFormat="1" applyFont="1" applyFill="1" applyBorder="1" applyAlignment="1">
      <alignment vertical="center"/>
    </xf>
    <xf numFmtId="174" fontId="11" fillId="0" borderId="0" xfId="1" applyNumberFormat="1" applyFont="1" applyFill="1" applyBorder="1" applyAlignment="1">
      <alignment vertical="center"/>
    </xf>
    <xf numFmtId="174" fontId="11" fillId="2" borderId="0" xfId="1" applyNumberFormat="1" applyFont="1" applyFill="1" applyBorder="1" applyAlignment="1">
      <alignment vertical="center"/>
    </xf>
    <xf numFmtId="0" fontId="208" fillId="0" borderId="0" xfId="0" applyFont="1" applyFill="1" applyAlignment="1">
      <alignment vertical="center"/>
    </xf>
    <xf numFmtId="0" fontId="11" fillId="2" borderId="0" xfId="0" applyFont="1" applyFill="1" applyAlignment="1">
      <alignment vertical="center"/>
    </xf>
    <xf numFmtId="0" fontId="11" fillId="28" borderId="0" xfId="0" applyFont="1" applyFill="1" applyAlignment="1">
      <alignment vertical="center"/>
    </xf>
    <xf numFmtId="0" fontId="210" fillId="28" borderId="0" xfId="0" applyFont="1" applyFill="1" applyAlignment="1">
      <alignment horizontal="center" vertical="center"/>
    </xf>
    <xf numFmtId="0" fontId="210" fillId="2" borderId="0" xfId="0" applyFont="1" applyFill="1" applyAlignment="1">
      <alignment horizontal="center" vertical="center"/>
    </xf>
    <xf numFmtId="0" fontId="11" fillId="28" borderId="2" xfId="0" applyFont="1" applyFill="1" applyBorder="1" applyAlignment="1">
      <alignment horizontal="center" vertical="center"/>
    </xf>
    <xf numFmtId="0" fontId="11" fillId="28" borderId="2" xfId="0" applyFont="1" applyFill="1" applyBorder="1" applyAlignment="1">
      <alignment vertical="center"/>
    </xf>
    <xf numFmtId="1" fontId="67" fillId="28" borderId="0" xfId="0" applyNumberFormat="1" applyFont="1" applyFill="1" applyAlignment="1">
      <alignment vertical="center"/>
    </xf>
    <xf numFmtId="0" fontId="211" fillId="28" borderId="69" xfId="0" applyFont="1" applyFill="1" applyBorder="1" applyAlignment="1">
      <alignment horizontal="center" vertical="center"/>
    </xf>
    <xf numFmtId="174" fontId="211" fillId="0" borderId="69" xfId="1" applyNumberFormat="1" applyFont="1" applyFill="1" applyBorder="1" applyAlignment="1">
      <alignment horizontal="center" vertical="center" wrapText="1"/>
    </xf>
    <xf numFmtId="174" fontId="211" fillId="2" borderId="69" xfId="1" applyNumberFormat="1" applyFont="1" applyFill="1" applyBorder="1" applyAlignment="1">
      <alignment horizontal="center" vertical="center" wrapText="1"/>
    </xf>
    <xf numFmtId="174" fontId="212" fillId="0" borderId="69" xfId="1" applyNumberFormat="1" applyFont="1" applyFill="1" applyBorder="1" applyAlignment="1">
      <alignment horizontal="center" vertical="center" wrapText="1"/>
    </xf>
    <xf numFmtId="296" fontId="211" fillId="28" borderId="69" xfId="1895" applyNumberFormat="1" applyFont="1" applyFill="1" applyBorder="1" applyAlignment="1">
      <alignment vertical="center"/>
    </xf>
    <xf numFmtId="0" fontId="211" fillId="28" borderId="0" xfId="0" applyFont="1" applyFill="1" applyAlignment="1">
      <alignment vertical="center"/>
    </xf>
    <xf numFmtId="0" fontId="211" fillId="28" borderId="69" xfId="0" applyFont="1" applyFill="1" applyBorder="1" applyAlignment="1">
      <alignment vertical="center"/>
    </xf>
    <xf numFmtId="174" fontId="211" fillId="0" borderId="69" xfId="1" applyNumberFormat="1" applyFont="1" applyFill="1" applyBorder="1" applyAlignment="1">
      <alignment vertical="center"/>
    </xf>
    <xf numFmtId="174" fontId="211" fillId="2" borderId="69" xfId="1" applyNumberFormat="1" applyFont="1" applyFill="1" applyBorder="1" applyAlignment="1">
      <alignment vertical="center"/>
    </xf>
    <xf numFmtId="174" fontId="212" fillId="0" borderId="69" xfId="1" applyNumberFormat="1" applyFont="1" applyFill="1" applyBorder="1" applyAlignment="1">
      <alignment vertical="center"/>
    </xf>
    <xf numFmtId="0" fontId="214" fillId="0" borderId="0" xfId="0" applyFont="1" applyAlignment="1">
      <alignment vertical="center"/>
    </xf>
    <xf numFmtId="0" fontId="211" fillId="28" borderId="69" xfId="0" quotePrefix="1" applyFont="1" applyFill="1" applyBorder="1" applyAlignment="1">
      <alignment horizontal="center" vertical="center"/>
    </xf>
    <xf numFmtId="0" fontId="67" fillId="28" borderId="69" xfId="0" applyFont="1" applyFill="1" applyBorder="1" applyAlignment="1">
      <alignment horizontal="center" vertical="center"/>
    </xf>
    <xf numFmtId="0" fontId="67" fillId="28" borderId="69" xfId="0" applyFont="1" applyFill="1" applyBorder="1" applyAlignment="1">
      <alignment vertical="center"/>
    </xf>
    <xf numFmtId="255" fontId="212" fillId="0" borderId="69" xfId="1" applyNumberFormat="1" applyFont="1" applyFill="1" applyBorder="1" applyAlignment="1">
      <alignment vertical="center"/>
    </xf>
    <xf numFmtId="174" fontId="211" fillId="28" borderId="0" xfId="0" applyNumberFormat="1" applyFont="1" applyFill="1" applyAlignment="1">
      <alignment vertical="center"/>
    </xf>
    <xf numFmtId="174" fontId="67" fillId="0" borderId="0" xfId="1" applyNumberFormat="1" applyFont="1" applyFill="1" applyBorder="1" applyAlignment="1">
      <alignment vertical="center"/>
    </xf>
    <xf numFmtId="296" fontId="67" fillId="2" borderId="69" xfId="1895" applyNumberFormat="1" applyFont="1" applyFill="1" applyBorder="1" applyAlignment="1">
      <alignment vertical="center"/>
    </xf>
    <xf numFmtId="0" fontId="67" fillId="2" borderId="0" xfId="0" applyFont="1" applyFill="1" applyAlignment="1">
      <alignment vertical="center"/>
    </xf>
    <xf numFmtId="174" fontId="67" fillId="2" borderId="0" xfId="1" applyNumberFormat="1" applyFont="1" applyFill="1" applyBorder="1" applyAlignment="1">
      <alignment vertical="center"/>
    </xf>
    <xf numFmtId="0" fontId="209" fillId="2" borderId="0" xfId="0" applyFont="1" applyFill="1" applyAlignment="1">
      <alignment vertical="center"/>
    </xf>
    <xf numFmtId="0" fontId="211" fillId="2" borderId="0" xfId="0" applyFont="1" applyFill="1" applyAlignment="1">
      <alignment vertical="center"/>
    </xf>
    <xf numFmtId="0" fontId="214" fillId="2" borderId="0" xfId="0" applyFont="1" applyFill="1" applyAlignment="1">
      <alignment vertical="center"/>
    </xf>
    <xf numFmtId="174" fontId="211" fillId="2" borderId="71" xfId="1" applyNumberFormat="1" applyFont="1" applyFill="1" applyBorder="1" applyAlignment="1">
      <alignment vertical="center"/>
    </xf>
    <xf numFmtId="174" fontId="215" fillId="0" borderId="69" xfId="1" applyNumberFormat="1" applyFont="1" applyFill="1" applyBorder="1" applyAlignment="1">
      <alignment vertical="center"/>
    </xf>
    <xf numFmtId="0" fontId="211" fillId="0" borderId="69" xfId="0" applyFont="1" applyFill="1" applyBorder="1" applyAlignment="1">
      <alignment horizontal="center" vertical="center"/>
    </xf>
    <xf numFmtId="0" fontId="211" fillId="0" borderId="0" xfId="0" applyFont="1" applyFill="1" applyAlignment="1">
      <alignment vertical="center"/>
    </xf>
    <xf numFmtId="0" fontId="209" fillId="0" borderId="0" xfId="0" applyFont="1" applyFill="1" applyAlignment="1">
      <alignment vertical="center"/>
    </xf>
    <xf numFmtId="0" fontId="67" fillId="2" borderId="69" xfId="0" applyFont="1" applyFill="1" applyBorder="1" applyAlignment="1">
      <alignment horizontal="center" vertical="center"/>
    </xf>
    <xf numFmtId="0" fontId="211" fillId="28" borderId="72" xfId="0" applyFont="1" applyFill="1" applyBorder="1" applyAlignment="1">
      <alignment horizontal="center" vertical="center"/>
    </xf>
    <xf numFmtId="0" fontId="211" fillId="28" borderId="72" xfId="0" applyFont="1" applyFill="1" applyBorder="1" applyAlignment="1">
      <alignment vertical="center"/>
    </xf>
    <xf numFmtId="174" fontId="211" fillId="0" borderId="72" xfId="1" applyNumberFormat="1" applyFont="1" applyFill="1" applyBorder="1" applyAlignment="1">
      <alignment vertical="center"/>
    </xf>
    <xf numFmtId="174" fontId="211" fillId="2" borderId="72" xfId="1" applyNumberFormat="1" applyFont="1" applyFill="1" applyBorder="1" applyAlignment="1">
      <alignment vertical="center"/>
    </xf>
    <xf numFmtId="255" fontId="212" fillId="0" borderId="72" xfId="1" applyNumberFormat="1" applyFont="1" applyFill="1" applyBorder="1" applyAlignment="1">
      <alignment vertical="center"/>
    </xf>
    <xf numFmtId="296" fontId="67" fillId="28" borderId="72" xfId="1895" applyNumberFormat="1" applyFont="1" applyFill="1" applyBorder="1" applyAlignment="1">
      <alignment vertical="center"/>
    </xf>
    <xf numFmtId="296" fontId="211" fillId="28" borderId="72" xfId="1895" applyNumberFormat="1" applyFont="1" applyFill="1" applyBorder="1" applyAlignment="1">
      <alignment vertical="center"/>
    </xf>
    <xf numFmtId="174" fontId="211" fillId="0" borderId="73" xfId="1" applyNumberFormat="1" applyFont="1" applyFill="1" applyBorder="1" applyAlignment="1">
      <alignment vertical="center"/>
    </xf>
    <xf numFmtId="174" fontId="211" fillId="2" borderId="73" xfId="1" applyNumberFormat="1" applyFont="1" applyFill="1" applyBorder="1" applyAlignment="1">
      <alignment vertical="center"/>
    </xf>
    <xf numFmtId="255" fontId="212" fillId="0" borderId="73" xfId="1" applyNumberFormat="1" applyFont="1" applyFill="1" applyBorder="1" applyAlignment="1">
      <alignment vertical="center"/>
    </xf>
    <xf numFmtId="0" fontId="211" fillId="28" borderId="73" xfId="0" applyFont="1" applyFill="1" applyBorder="1" applyAlignment="1">
      <alignment vertical="center"/>
    </xf>
    <xf numFmtId="0" fontId="67" fillId="28" borderId="0" xfId="0" applyFont="1" applyFill="1" applyAlignment="1">
      <alignment horizontal="left" vertical="center"/>
    </xf>
    <xf numFmtId="174" fontId="67" fillId="0" borderId="0" xfId="1" applyNumberFormat="1" applyFont="1" applyFill="1" applyAlignment="1">
      <alignment vertical="center"/>
    </xf>
    <xf numFmtId="174" fontId="67" fillId="2" borderId="0" xfId="1" applyNumberFormat="1" applyFont="1" applyFill="1" applyAlignment="1">
      <alignment vertical="center"/>
    </xf>
    <xf numFmtId="0" fontId="213" fillId="0" borderId="0" xfId="0" applyFont="1" applyFill="1" applyAlignment="1">
      <alignment vertical="center"/>
    </xf>
    <xf numFmtId="0" fontId="216" fillId="0" borderId="0" xfId="0" applyFont="1" applyFill="1" applyAlignment="1">
      <alignment vertical="center"/>
    </xf>
    <xf numFmtId="174" fontId="11" fillId="0" borderId="0" xfId="1" applyNumberFormat="1" applyFont="1" applyFill="1" applyAlignment="1">
      <alignment vertical="center"/>
    </xf>
    <xf numFmtId="174" fontId="11" fillId="2" borderId="0" xfId="1" applyNumberFormat="1" applyFont="1" applyFill="1" applyAlignment="1">
      <alignment vertical="center"/>
    </xf>
    <xf numFmtId="1" fontId="67" fillId="52" borderId="8" xfId="0" applyNumberFormat="1" applyFont="1" applyFill="1" applyBorder="1" applyAlignment="1">
      <alignment horizontal="center" vertical="center"/>
    </xf>
    <xf numFmtId="296" fontId="211" fillId="28" borderId="69" xfId="1895" applyNumberFormat="1" applyFont="1" applyFill="1" applyBorder="1" applyAlignment="1">
      <alignment vertical="center"/>
    </xf>
    <xf numFmtId="174" fontId="211" fillId="52" borderId="69" xfId="1" applyNumberFormat="1" applyFont="1" applyFill="1" applyBorder="1" applyAlignment="1">
      <alignment horizontal="center" vertical="center" wrapText="1"/>
    </xf>
    <xf numFmtId="174" fontId="211" fillId="52" borderId="69" xfId="1" applyNumberFormat="1" applyFont="1" applyFill="1" applyBorder="1" applyAlignment="1">
      <alignment vertical="center"/>
    </xf>
    <xf numFmtId="174" fontId="67" fillId="52" borderId="69" xfId="1" applyNumberFormat="1" applyFont="1" applyFill="1" applyBorder="1" applyAlignment="1">
      <alignment vertical="center"/>
    </xf>
    <xf numFmtId="0" fontId="11" fillId="0" borderId="0" xfId="0" applyFont="1" applyFill="1" applyAlignment="1">
      <alignment vertical="center"/>
    </xf>
    <xf numFmtId="255" fontId="67" fillId="0" borderId="69" xfId="1" applyNumberFormat="1" applyFont="1" applyFill="1" applyBorder="1" applyAlignment="1">
      <alignment vertical="center"/>
    </xf>
    <xf numFmtId="255" fontId="211" fillId="0" borderId="69" xfId="1" applyNumberFormat="1" applyFont="1" applyFill="1" applyBorder="1" applyAlignment="1">
      <alignment vertical="center"/>
    </xf>
    <xf numFmtId="255" fontId="211" fillId="0" borderId="72" xfId="1" applyNumberFormat="1" applyFont="1" applyFill="1" applyBorder="1" applyAlignment="1">
      <alignment vertical="center"/>
    </xf>
    <xf numFmtId="255" fontId="211" fillId="0" borderId="73" xfId="1" applyNumberFormat="1" applyFont="1" applyFill="1" applyBorder="1" applyAlignment="1">
      <alignment vertical="center"/>
    </xf>
    <xf numFmtId="0" fontId="67" fillId="0" borderId="0" xfId="0" applyFont="1" applyFill="1" applyAlignment="1">
      <alignment vertical="center"/>
    </xf>
    <xf numFmtId="297" fontId="211" fillId="28" borderId="0" xfId="1" applyNumberFormat="1" applyFont="1" applyFill="1" applyAlignment="1">
      <alignment vertical="center"/>
    </xf>
    <xf numFmtId="298" fontId="211" fillId="28" borderId="0" xfId="0" applyNumberFormat="1" applyFont="1" applyFill="1" applyAlignment="1">
      <alignment vertical="center"/>
    </xf>
    <xf numFmtId="0" fontId="210" fillId="28" borderId="0" xfId="0" applyFont="1" applyFill="1" applyAlignment="1">
      <alignment horizontal="center" vertical="center"/>
    </xf>
    <xf numFmtId="174" fontId="193" fillId="2" borderId="28" xfId="1" applyNumberFormat="1" applyFont="1" applyFill="1" applyBorder="1" applyAlignment="1">
      <alignment horizontal="right" vertical="center" wrapText="1"/>
    </xf>
    <xf numFmtId="174" fontId="200" fillId="2" borderId="28" xfId="1" applyNumberFormat="1" applyFont="1" applyFill="1" applyBorder="1" applyAlignment="1">
      <alignment horizontal="right" vertical="center" wrapText="1"/>
    </xf>
    <xf numFmtId="174" fontId="194" fillId="2" borderId="7" xfId="1" applyNumberFormat="1" applyFont="1" applyFill="1" applyBorder="1" applyAlignment="1">
      <alignment horizontal="right" vertical="center" wrapText="1"/>
    </xf>
    <xf numFmtId="174" fontId="193" fillId="2" borderId="7" xfId="1" applyNumberFormat="1" applyFont="1" applyFill="1" applyBorder="1" applyAlignment="1">
      <alignment horizontal="right" vertical="center" wrapText="1"/>
    </xf>
    <xf numFmtId="174" fontId="200" fillId="2" borderId="64" xfId="1" applyNumberFormat="1" applyFont="1" applyFill="1" applyBorder="1" applyAlignment="1">
      <alignment horizontal="right" vertical="center" wrapText="1"/>
    </xf>
    <xf numFmtId="0" fontId="206" fillId="52" borderId="60" xfId="0" applyFont="1" applyFill="1" applyBorder="1" applyAlignment="1">
      <alignment horizontal="right" vertical="top" wrapText="1"/>
    </xf>
    <xf numFmtId="0" fontId="206" fillId="52" borderId="60" xfId="0" applyFont="1" applyFill="1" applyBorder="1" applyAlignment="1">
      <alignment horizontal="right" wrapText="1"/>
    </xf>
    <xf numFmtId="174" fontId="200" fillId="2" borderId="65" xfId="1" applyNumberFormat="1" applyFont="1" applyFill="1" applyBorder="1" applyAlignment="1">
      <alignment horizontal="center" vertical="center" wrapText="1"/>
    </xf>
    <xf numFmtId="0" fontId="218" fillId="2" borderId="0" xfId="4" applyFont="1" applyFill="1"/>
    <xf numFmtId="176" fontId="218" fillId="2" borderId="0" xfId="4" applyNumberFormat="1" applyFont="1" applyFill="1" applyBorder="1"/>
    <xf numFmtId="176" fontId="219" fillId="2" borderId="0" xfId="4" applyNumberFormat="1" applyFont="1" applyFill="1" applyBorder="1"/>
    <xf numFmtId="0" fontId="218" fillId="2" borderId="0" xfId="4" applyFont="1" applyFill="1" applyBorder="1"/>
    <xf numFmtId="0" fontId="219" fillId="2" borderId="0" xfId="4" applyFont="1" applyFill="1" applyBorder="1"/>
    <xf numFmtId="0" fontId="220" fillId="2" borderId="0" xfId="4" applyFont="1" applyFill="1" applyBorder="1"/>
    <xf numFmtId="177" fontId="218" fillId="2" borderId="0" xfId="5" applyNumberFormat="1" applyFont="1" applyFill="1" applyBorder="1"/>
    <xf numFmtId="177" fontId="219" fillId="2" borderId="0" xfId="5" applyNumberFormat="1" applyFont="1" applyFill="1" applyBorder="1"/>
    <xf numFmtId="49" fontId="201" fillId="2" borderId="64" xfId="3" applyNumberFormat="1" applyFont="1" applyFill="1" applyBorder="1" applyAlignment="1">
      <alignment horizontal="center" vertical="center" wrapText="1"/>
    </xf>
    <xf numFmtId="174" fontId="201" fillId="2" borderId="64" xfId="5" applyNumberFormat="1" applyFont="1" applyFill="1" applyBorder="1" applyAlignment="1">
      <alignment horizontal="right" vertical="center" wrapText="1"/>
    </xf>
    <xf numFmtId="174" fontId="201" fillId="2" borderId="28" xfId="5" applyNumberFormat="1" applyFont="1" applyFill="1" applyBorder="1" applyAlignment="1">
      <alignment horizontal="right" vertical="center" wrapText="1"/>
    </xf>
    <xf numFmtId="296" fontId="201" fillId="2" borderId="28" xfId="1" applyNumberFormat="1" applyFont="1" applyFill="1" applyBorder="1" applyAlignment="1">
      <alignment horizontal="right" vertical="center" wrapText="1"/>
    </xf>
    <xf numFmtId="176" fontId="201" fillId="2" borderId="28" xfId="3" applyNumberFormat="1" applyFont="1" applyFill="1" applyBorder="1" applyAlignment="1">
      <alignment horizontal="right" vertical="center" wrapText="1"/>
    </xf>
    <xf numFmtId="174" fontId="193" fillId="2" borderId="28" xfId="5" applyNumberFormat="1" applyFont="1" applyFill="1" applyBorder="1" applyAlignment="1">
      <alignment horizontal="right" vertical="center" wrapText="1"/>
    </xf>
    <xf numFmtId="174" fontId="194" fillId="2" borderId="28" xfId="5" applyNumberFormat="1" applyFont="1" applyFill="1" applyBorder="1" applyAlignment="1">
      <alignment horizontal="right" vertical="center" wrapText="1"/>
    </xf>
    <xf numFmtId="0" fontId="218" fillId="2" borderId="0" xfId="4" applyFont="1" applyFill="1" applyAlignment="1">
      <alignment horizontal="center" vertical="center"/>
    </xf>
    <xf numFmtId="176" fontId="218" fillId="2" borderId="0" xfId="4" applyNumberFormat="1" applyFont="1" applyFill="1" applyBorder="1" applyAlignment="1">
      <alignment horizontal="center" vertical="center"/>
    </xf>
    <xf numFmtId="176" fontId="219" fillId="2" borderId="0" xfId="4" applyNumberFormat="1" applyFont="1" applyFill="1" applyBorder="1" applyAlignment="1">
      <alignment horizontal="center" vertical="center"/>
    </xf>
    <xf numFmtId="296" fontId="219" fillId="2" borderId="0" xfId="1895" applyNumberFormat="1" applyFont="1" applyFill="1" applyBorder="1" applyAlignment="1">
      <alignment horizontal="center" vertical="center"/>
    </xf>
    <xf numFmtId="0" fontId="218" fillId="2" borderId="0" xfId="4" applyFont="1" applyFill="1" applyBorder="1" applyAlignment="1">
      <alignment horizontal="center" vertical="center"/>
    </xf>
    <xf numFmtId="0" fontId="219" fillId="2" borderId="0" xfId="4" applyFont="1" applyFill="1" applyBorder="1" applyAlignment="1">
      <alignment horizontal="center" vertical="center"/>
    </xf>
    <xf numFmtId="174" fontId="218" fillId="2" borderId="0" xfId="4" applyNumberFormat="1" applyFont="1" applyFill="1" applyBorder="1" applyAlignment="1">
      <alignment horizontal="center" vertical="center"/>
    </xf>
    <xf numFmtId="0" fontId="220" fillId="2" borderId="0" xfId="4" applyFont="1" applyFill="1" applyBorder="1" applyAlignment="1">
      <alignment horizontal="center" vertical="center"/>
    </xf>
    <xf numFmtId="176" fontId="220" fillId="2" borderId="0" xfId="4" applyNumberFormat="1" applyFont="1" applyFill="1" applyBorder="1"/>
    <xf numFmtId="177" fontId="219" fillId="2" borderId="0" xfId="5" applyNumberFormat="1" applyFont="1" applyFill="1" applyBorder="1" applyAlignment="1">
      <alignment horizontal="center" vertical="center"/>
    </xf>
    <xf numFmtId="174" fontId="194" fillId="2" borderId="28" xfId="1" applyNumberFormat="1" applyFont="1" applyFill="1" applyBorder="1" applyAlignment="1">
      <alignment horizontal="right" vertical="center" wrapText="1"/>
    </xf>
    <xf numFmtId="176" fontId="193" fillId="2" borderId="2" xfId="3" applyNumberFormat="1" applyFont="1" applyFill="1" applyBorder="1" applyAlignment="1">
      <alignment horizontal="center" vertical="center" wrapText="1"/>
    </xf>
    <xf numFmtId="174" fontId="200" fillId="2" borderId="7" xfId="1" applyNumberFormat="1" applyFont="1" applyFill="1" applyBorder="1" applyAlignment="1">
      <alignment horizontal="center" vertical="center" wrapText="1"/>
    </xf>
    <xf numFmtId="174" fontId="200" fillId="2" borderId="8" xfId="1" applyNumberFormat="1" applyFont="1" applyFill="1" applyBorder="1" applyAlignment="1">
      <alignment horizontal="center" vertical="center" wrapText="1"/>
    </xf>
    <xf numFmtId="174" fontId="218" fillId="2" borderId="0" xfId="1" applyNumberFormat="1" applyFont="1" applyFill="1" applyBorder="1" applyAlignment="1">
      <alignment horizontal="center" vertical="center"/>
    </xf>
    <xf numFmtId="0" fontId="196" fillId="2" borderId="0" xfId="0" applyFont="1" applyFill="1"/>
    <xf numFmtId="0" fontId="193" fillId="2" borderId="0" xfId="0" applyFont="1" applyFill="1"/>
    <xf numFmtId="0" fontId="223" fillId="2" borderId="0" xfId="0" applyFont="1" applyFill="1"/>
    <xf numFmtId="49" fontId="193" fillId="2" borderId="28" xfId="1" applyNumberFormat="1" applyFont="1" applyFill="1" applyBorder="1" applyAlignment="1">
      <alignment horizontal="center" vertical="center"/>
    </xf>
    <xf numFmtId="49" fontId="193" fillId="2" borderId="28" xfId="1" applyNumberFormat="1" applyFont="1" applyFill="1" applyBorder="1" applyAlignment="1">
      <alignment horizontal="center" vertical="center" wrapText="1"/>
    </xf>
    <xf numFmtId="1" fontId="224" fillId="2" borderId="64" xfId="1" applyNumberFormat="1" applyFont="1" applyFill="1" applyBorder="1" applyAlignment="1">
      <alignment horizontal="center" vertical="center"/>
    </xf>
    <xf numFmtId="176" fontId="224" fillId="2" borderId="64" xfId="1" applyNumberFormat="1" applyFont="1" applyFill="1" applyBorder="1" applyAlignment="1">
      <alignment vertical="center" wrapText="1"/>
    </xf>
    <xf numFmtId="176" fontId="224" fillId="2" borderId="64" xfId="1" applyNumberFormat="1" applyFont="1" applyFill="1" applyBorder="1" applyAlignment="1">
      <alignment vertical="center"/>
    </xf>
    <xf numFmtId="299" fontId="200" fillId="2" borderId="64" xfId="1895" applyNumberFormat="1" applyFont="1" applyFill="1" applyBorder="1" applyAlignment="1">
      <alignment horizontal="center" vertical="center"/>
    </xf>
    <xf numFmtId="1" fontId="193" fillId="2" borderId="64" xfId="1" quotePrefix="1" applyNumberFormat="1" applyFont="1" applyFill="1" applyBorder="1" applyAlignment="1">
      <alignment horizontal="center" vertical="center"/>
    </xf>
    <xf numFmtId="176" fontId="193" fillId="2" borderId="64" xfId="1" applyNumberFormat="1" applyFont="1" applyFill="1" applyBorder="1" applyAlignment="1">
      <alignment vertical="center" wrapText="1"/>
    </xf>
    <xf numFmtId="299" fontId="193" fillId="2" borderId="64" xfId="1895" applyNumberFormat="1" applyFont="1" applyFill="1" applyBorder="1" applyAlignment="1">
      <alignment horizontal="center" vertical="center"/>
    </xf>
    <xf numFmtId="176" fontId="193" fillId="2" borderId="64" xfId="1" applyNumberFormat="1" applyFont="1" applyFill="1" applyBorder="1" applyAlignment="1">
      <alignment vertical="center"/>
    </xf>
    <xf numFmtId="1" fontId="201" fillId="2" borderId="64" xfId="1" quotePrefix="1" applyNumberFormat="1" applyFont="1" applyFill="1" applyBorder="1" applyAlignment="1">
      <alignment horizontal="center" vertical="center"/>
    </xf>
    <xf numFmtId="176" fontId="201" fillId="2" borderId="64" xfId="1" applyNumberFormat="1" applyFont="1" applyFill="1" applyBorder="1" applyAlignment="1">
      <alignment vertical="center" wrapText="1"/>
    </xf>
    <xf numFmtId="1" fontId="200" fillId="2" borderId="64" xfId="1" applyNumberFormat="1" applyFont="1" applyFill="1" applyBorder="1" applyAlignment="1">
      <alignment horizontal="center" vertical="center"/>
    </xf>
    <xf numFmtId="176" fontId="200" fillId="2" borderId="64" xfId="1" applyNumberFormat="1" applyFont="1" applyFill="1" applyBorder="1" applyAlignment="1">
      <alignment vertical="center" wrapText="1"/>
    </xf>
    <xf numFmtId="176" fontId="200" fillId="2" borderId="64" xfId="1" applyNumberFormat="1" applyFont="1" applyFill="1" applyBorder="1" applyAlignment="1">
      <alignment vertical="center"/>
    </xf>
    <xf numFmtId="0" fontId="199" fillId="2" borderId="0" xfId="0" applyFont="1" applyFill="1"/>
    <xf numFmtId="176" fontId="194" fillId="2" borderId="64" xfId="1" applyNumberFormat="1" applyFont="1" applyFill="1" applyBorder="1" applyAlignment="1">
      <alignment vertical="center" wrapText="1"/>
    </xf>
    <xf numFmtId="176" fontId="194" fillId="2" borderId="64" xfId="1" applyNumberFormat="1" applyFont="1" applyFill="1" applyBorder="1" applyAlignment="1">
      <alignment vertical="center"/>
    </xf>
    <xf numFmtId="176" fontId="199" fillId="2" borderId="0" xfId="0" applyNumberFormat="1" applyFont="1" applyFill="1"/>
    <xf numFmtId="174" fontId="199" fillId="2" borderId="0" xfId="1" applyNumberFormat="1" applyFont="1" applyFill="1"/>
    <xf numFmtId="1" fontId="194" fillId="2" borderId="64" xfId="1" quotePrefix="1" applyNumberFormat="1" applyFont="1" applyFill="1" applyBorder="1" applyAlignment="1">
      <alignment horizontal="center" vertical="center"/>
    </xf>
    <xf numFmtId="299" fontId="194" fillId="2" borderId="64" xfId="1895" applyNumberFormat="1" applyFont="1" applyFill="1" applyBorder="1" applyAlignment="1">
      <alignment horizontal="center" vertical="center"/>
    </xf>
    <xf numFmtId="0" fontId="202" fillId="2" borderId="0" xfId="0" applyFont="1" applyFill="1"/>
    <xf numFmtId="174" fontId="202" fillId="2" borderId="0" xfId="1" applyNumberFormat="1" applyFont="1" applyFill="1"/>
    <xf numFmtId="1" fontId="200" fillId="2" borderId="64" xfId="1" quotePrefix="1" applyNumberFormat="1" applyFont="1" applyFill="1" applyBorder="1" applyAlignment="1">
      <alignment horizontal="center" vertical="center"/>
    </xf>
    <xf numFmtId="1" fontId="193" fillId="2" borderId="64" xfId="1" applyNumberFormat="1" applyFont="1" applyFill="1" applyBorder="1" applyAlignment="1">
      <alignment horizontal="center" vertical="center"/>
    </xf>
    <xf numFmtId="176" fontId="201" fillId="2" borderId="64" xfId="1" applyNumberFormat="1" applyFont="1" applyFill="1" applyBorder="1" applyAlignment="1">
      <alignment vertical="center"/>
    </xf>
    <xf numFmtId="3" fontId="200" fillId="2" borderId="64" xfId="1" applyNumberFormat="1" applyFont="1" applyFill="1" applyBorder="1" applyAlignment="1">
      <alignment vertical="center" wrapText="1"/>
    </xf>
    <xf numFmtId="174" fontId="199" fillId="2" borderId="0" xfId="0" applyNumberFormat="1" applyFont="1" applyFill="1"/>
    <xf numFmtId="174" fontId="196" fillId="2" borderId="0" xfId="0" applyNumberFormat="1" applyFont="1" applyFill="1"/>
    <xf numFmtId="300" fontId="200" fillId="2" borderId="64" xfId="1" applyNumberFormat="1" applyFont="1" applyFill="1" applyBorder="1" applyAlignment="1">
      <alignment vertical="center" wrapText="1"/>
    </xf>
    <xf numFmtId="0" fontId="196" fillId="2" borderId="11" xfId="0" applyFont="1" applyFill="1" applyBorder="1"/>
    <xf numFmtId="0" fontId="225" fillId="2" borderId="0" xfId="0" applyFont="1" applyFill="1"/>
    <xf numFmtId="176" fontId="225" fillId="2" borderId="0" xfId="0" applyNumberFormat="1" applyFont="1" applyFill="1"/>
    <xf numFmtId="174" fontId="225" fillId="2" borderId="0" xfId="1" applyNumberFormat="1" applyFont="1" applyFill="1"/>
    <xf numFmtId="0" fontId="226" fillId="0" borderId="0" xfId="0" applyFont="1" applyFill="1" applyAlignment="1">
      <alignment vertical="center"/>
    </xf>
    <xf numFmtId="176" fontId="227" fillId="2" borderId="0" xfId="0" applyNumberFormat="1" applyFont="1" applyFill="1" applyAlignment="1">
      <alignment wrapText="1"/>
    </xf>
    <xf numFmtId="176" fontId="193" fillId="2" borderId="2" xfId="3" applyNumberFormat="1" applyFont="1" applyFill="1" applyBorder="1" applyAlignment="1">
      <alignment horizontal="center" vertical="center" wrapText="1"/>
    </xf>
    <xf numFmtId="176" fontId="193" fillId="2" borderId="8" xfId="3" applyNumberFormat="1" applyFont="1" applyFill="1" applyBorder="1" applyAlignment="1">
      <alignment horizontal="center" vertical="center" wrapText="1"/>
    </xf>
    <xf numFmtId="176" fontId="193" fillId="2" borderId="4" xfId="3" applyNumberFormat="1" applyFont="1" applyFill="1" applyBorder="1" applyAlignment="1">
      <alignment horizontal="center" vertical="center" wrapText="1"/>
    </xf>
    <xf numFmtId="176" fontId="193" fillId="2" borderId="6" xfId="3" applyNumberFormat="1" applyFont="1" applyFill="1" applyBorder="1" applyAlignment="1">
      <alignment horizontal="center" vertical="center" wrapText="1"/>
    </xf>
    <xf numFmtId="176" fontId="193" fillId="2" borderId="5" xfId="3" applyNumberFormat="1" applyFont="1" applyFill="1" applyBorder="1" applyAlignment="1">
      <alignment horizontal="center" vertical="center" wrapText="1"/>
    </xf>
    <xf numFmtId="176" fontId="193" fillId="2" borderId="7" xfId="3" applyNumberFormat="1" applyFont="1" applyFill="1" applyBorder="1" applyAlignment="1">
      <alignment horizontal="center" vertical="center" wrapText="1"/>
    </xf>
    <xf numFmtId="49" fontId="200" fillId="2" borderId="2" xfId="3" applyNumberFormat="1" applyFont="1" applyFill="1" applyBorder="1" applyAlignment="1">
      <alignment horizontal="center" vertical="center"/>
    </xf>
    <xf numFmtId="49" fontId="200" fillId="2" borderId="7" xfId="3" applyNumberFormat="1" applyFont="1" applyFill="1" applyBorder="1" applyAlignment="1">
      <alignment horizontal="center" vertical="center"/>
    </xf>
    <xf numFmtId="49" fontId="200" fillId="2" borderId="8" xfId="3" applyNumberFormat="1" applyFont="1" applyFill="1" applyBorder="1" applyAlignment="1">
      <alignment horizontal="center" vertical="center"/>
    </xf>
    <xf numFmtId="176" fontId="200" fillId="2" borderId="2" xfId="3" applyNumberFormat="1" applyFont="1" applyFill="1" applyBorder="1" applyAlignment="1">
      <alignment horizontal="center" vertical="center"/>
    </xf>
    <xf numFmtId="176" fontId="200" fillId="2" borderId="7" xfId="3" applyNumberFormat="1" applyFont="1" applyFill="1" applyBorder="1" applyAlignment="1">
      <alignment horizontal="center" vertical="center"/>
    </xf>
    <xf numFmtId="176" fontId="200" fillId="2" borderId="8" xfId="3" applyNumberFormat="1" applyFont="1" applyFill="1" applyBorder="1" applyAlignment="1">
      <alignment horizontal="center" vertical="center"/>
    </xf>
    <xf numFmtId="176" fontId="200" fillId="2" borderId="2" xfId="3" applyNumberFormat="1" applyFont="1" applyFill="1" applyBorder="1" applyAlignment="1">
      <alignment horizontal="center" vertical="center" wrapText="1"/>
    </xf>
    <xf numFmtId="176" fontId="200" fillId="2" borderId="7" xfId="3" applyNumberFormat="1" applyFont="1" applyFill="1" applyBorder="1" applyAlignment="1">
      <alignment horizontal="center" vertical="center" wrapText="1"/>
    </xf>
    <xf numFmtId="176" fontId="200" fillId="2" borderId="8" xfId="3" applyNumberFormat="1" applyFont="1" applyFill="1" applyBorder="1" applyAlignment="1">
      <alignment horizontal="center" vertical="center" wrapText="1"/>
    </xf>
    <xf numFmtId="176" fontId="193" fillId="2" borderId="4" xfId="3" applyNumberFormat="1" applyFont="1" applyFill="1" applyBorder="1" applyAlignment="1">
      <alignment horizontal="center"/>
    </xf>
    <xf numFmtId="176" fontId="193" fillId="2" borderId="6" xfId="3" applyNumberFormat="1" applyFont="1" applyFill="1" applyBorder="1" applyAlignment="1">
      <alignment horizontal="center"/>
    </xf>
    <xf numFmtId="176" fontId="193" fillId="2" borderId="5" xfId="3" applyNumberFormat="1" applyFont="1" applyFill="1" applyBorder="1" applyAlignment="1">
      <alignment horizontal="center"/>
    </xf>
    <xf numFmtId="174" fontId="200" fillId="2" borderId="2" xfId="1" applyNumberFormat="1" applyFont="1" applyFill="1" applyBorder="1" applyAlignment="1">
      <alignment horizontal="center" vertical="center" wrapText="1"/>
    </xf>
    <xf numFmtId="174" fontId="200" fillId="2" borderId="7" xfId="1" applyNumberFormat="1" applyFont="1" applyFill="1" applyBorder="1" applyAlignment="1">
      <alignment horizontal="center" vertical="center" wrapText="1"/>
    </xf>
    <xf numFmtId="174" fontId="200" fillId="2" borderId="8" xfId="1" applyNumberFormat="1" applyFont="1" applyFill="1" applyBorder="1" applyAlignment="1">
      <alignment horizontal="center" vertical="center" wrapText="1"/>
    </xf>
    <xf numFmtId="176" fontId="200" fillId="2" borderId="1" xfId="3" applyNumberFormat="1" applyFont="1" applyFill="1" applyBorder="1" applyAlignment="1">
      <alignment horizontal="center" vertical="center"/>
    </xf>
    <xf numFmtId="0" fontId="193" fillId="2" borderId="0" xfId="4" applyFont="1" applyFill="1" applyAlignment="1">
      <alignment horizontal="left" vertical="top" wrapText="1"/>
    </xf>
    <xf numFmtId="0" fontId="199" fillId="2" borderId="0" xfId="4" applyFont="1" applyFill="1" applyAlignment="1">
      <alignment horizontal="center"/>
    </xf>
    <xf numFmtId="176" fontId="193" fillId="2" borderId="1" xfId="3" applyNumberFormat="1" applyFont="1" applyFill="1" applyBorder="1" applyAlignment="1">
      <alignment horizontal="center"/>
    </xf>
    <xf numFmtId="167" fontId="193" fillId="2" borderId="4" xfId="5" applyFont="1" applyFill="1" applyBorder="1" applyAlignment="1">
      <alignment horizontal="center"/>
    </xf>
    <xf numFmtId="167" fontId="193" fillId="2" borderId="6" xfId="5" applyFont="1" applyFill="1" applyBorder="1" applyAlignment="1">
      <alignment horizontal="center"/>
    </xf>
    <xf numFmtId="167" fontId="193" fillId="2" borderId="5" xfId="5" applyFont="1" applyFill="1" applyBorder="1" applyAlignment="1">
      <alignment horizontal="center"/>
    </xf>
    <xf numFmtId="49" fontId="205" fillId="2" borderId="0" xfId="2" applyNumberFormat="1" applyFont="1" applyFill="1" applyBorder="1" applyAlignment="1">
      <alignment horizontal="center" vertical="center"/>
    </xf>
    <xf numFmtId="176" fontId="200" fillId="2" borderId="4" xfId="3" applyNumberFormat="1" applyFont="1" applyFill="1" applyBorder="1" applyAlignment="1">
      <alignment horizontal="center" vertical="center" wrapText="1"/>
    </xf>
    <xf numFmtId="176" fontId="200" fillId="2" borderId="5" xfId="3" applyNumberFormat="1" applyFont="1" applyFill="1" applyBorder="1" applyAlignment="1">
      <alignment horizontal="center" vertical="center" wrapText="1"/>
    </xf>
    <xf numFmtId="0" fontId="67" fillId="28" borderId="7" xfId="0" applyFont="1" applyFill="1" applyBorder="1" applyAlignment="1">
      <alignment horizontal="center" vertical="center" wrapText="1"/>
    </xf>
    <xf numFmtId="0" fontId="67" fillId="28" borderId="8" xfId="0" applyFont="1" applyFill="1" applyBorder="1" applyAlignment="1">
      <alignment horizontal="center" vertical="center" wrapText="1"/>
    </xf>
    <xf numFmtId="174" fontId="212" fillId="0" borderId="2" xfId="1" applyNumberFormat="1" applyFont="1" applyFill="1" applyBorder="1" applyAlignment="1">
      <alignment horizontal="center" vertical="center" wrapText="1" shrinkToFit="1"/>
    </xf>
    <xf numFmtId="174" fontId="212" fillId="0" borderId="8" xfId="1" applyNumberFormat="1" applyFont="1" applyFill="1" applyBorder="1" applyAlignment="1">
      <alignment horizontal="center" vertical="center" wrapText="1" shrinkToFit="1"/>
    </xf>
    <xf numFmtId="0" fontId="211" fillId="28" borderId="73" xfId="0" applyFont="1" applyFill="1" applyBorder="1" applyAlignment="1">
      <alignment horizontal="center" vertical="center"/>
    </xf>
    <xf numFmtId="0" fontId="11" fillId="28" borderId="0" xfId="0" applyFont="1" applyFill="1" applyBorder="1" applyAlignment="1">
      <alignment horizontal="center" vertical="center"/>
    </xf>
    <xf numFmtId="0" fontId="210" fillId="28" borderId="0" xfId="0" applyFont="1" applyFill="1" applyAlignment="1">
      <alignment horizontal="center" vertical="center"/>
    </xf>
    <xf numFmtId="176" fontId="207" fillId="2" borderId="1" xfId="3" applyNumberFormat="1" applyFont="1" applyFill="1" applyBorder="1" applyAlignment="1">
      <alignment horizontal="center" vertical="center"/>
    </xf>
    <xf numFmtId="174" fontId="211" fillId="0" borderId="2" xfId="1" applyNumberFormat="1" applyFont="1" applyFill="1" applyBorder="1" applyAlignment="1">
      <alignment horizontal="center" vertical="center" wrapText="1"/>
    </xf>
    <xf numFmtId="174" fontId="211" fillId="0" borderId="7" xfId="1" applyNumberFormat="1" applyFont="1" applyFill="1" applyBorder="1" applyAlignment="1">
      <alignment horizontal="center" vertical="center" wrapText="1"/>
    </xf>
    <xf numFmtId="174" fontId="211" fillId="0" borderId="8" xfId="1" applyNumberFormat="1" applyFont="1" applyFill="1" applyBorder="1" applyAlignment="1">
      <alignment horizontal="center" vertical="center" wrapText="1"/>
    </xf>
    <xf numFmtId="175" fontId="211" fillId="2" borderId="50" xfId="1" applyNumberFormat="1" applyFont="1" applyFill="1" applyBorder="1" applyAlignment="1">
      <alignment horizontal="center" vertical="center" wrapText="1"/>
    </xf>
    <xf numFmtId="175" fontId="211" fillId="2" borderId="0" xfId="1" applyNumberFormat="1" applyFont="1" applyFill="1" applyBorder="1" applyAlignment="1">
      <alignment horizontal="center" vertical="center" wrapText="1"/>
    </xf>
    <xf numFmtId="175" fontId="211" fillId="2" borderId="1" xfId="1" applyNumberFormat="1" applyFont="1" applyFill="1" applyBorder="1" applyAlignment="1">
      <alignment horizontal="center" vertical="center" wrapText="1"/>
    </xf>
    <xf numFmtId="174" fontId="212" fillId="0" borderId="4" xfId="1" applyNumberFormat="1" applyFont="1" applyFill="1" applyBorder="1" applyAlignment="1">
      <alignment horizontal="center" vertical="center"/>
    </xf>
    <xf numFmtId="174" fontId="212" fillId="0" borderId="5" xfId="1" applyNumberFormat="1" applyFont="1" applyFill="1" applyBorder="1" applyAlignment="1">
      <alignment horizontal="center" vertical="center"/>
    </xf>
    <xf numFmtId="0" fontId="211" fillId="2" borderId="2" xfId="0" applyFont="1" applyFill="1" applyBorder="1" applyAlignment="1">
      <alignment horizontal="center" vertical="center" wrapText="1"/>
    </xf>
    <xf numFmtId="0" fontId="211" fillId="2" borderId="7" xfId="0" applyFont="1" applyFill="1" applyBorder="1" applyAlignment="1">
      <alignment horizontal="center" vertical="center" wrapText="1"/>
    </xf>
    <xf numFmtId="0" fontId="211" fillId="2" borderId="8" xfId="0" applyFont="1" applyFill="1" applyBorder="1" applyAlignment="1">
      <alignment horizontal="center" vertical="center" wrapText="1"/>
    </xf>
    <xf numFmtId="0" fontId="211" fillId="28" borderId="65" xfId="0" applyFont="1" applyFill="1" applyBorder="1" applyAlignment="1">
      <alignment horizontal="center" vertical="center" wrapText="1"/>
    </xf>
    <xf numFmtId="0" fontId="211" fillId="28" borderId="66" xfId="0" applyFont="1" applyFill="1" applyBorder="1" applyAlignment="1">
      <alignment horizontal="center" vertical="center"/>
    </xf>
    <xf numFmtId="0" fontId="211" fillId="28" borderId="67" xfId="0" applyFont="1" applyFill="1" applyBorder="1" applyAlignment="1">
      <alignment horizontal="center" vertical="center"/>
    </xf>
    <xf numFmtId="0" fontId="211" fillId="28" borderId="68" xfId="0" applyFont="1" applyFill="1" applyBorder="1" applyAlignment="1">
      <alignment horizontal="center" vertical="center"/>
    </xf>
    <xf numFmtId="0" fontId="211" fillId="52" borderId="2" xfId="0" applyFont="1" applyFill="1" applyBorder="1" applyAlignment="1">
      <alignment horizontal="center" vertical="center" wrapText="1"/>
    </xf>
    <xf numFmtId="0" fontId="211" fillId="52" borderId="7" xfId="0" applyFont="1" applyFill="1" applyBorder="1" applyAlignment="1">
      <alignment horizontal="center" vertical="center" wrapText="1"/>
    </xf>
    <xf numFmtId="0" fontId="211" fillId="52" borderId="8" xfId="0" applyFont="1" applyFill="1" applyBorder="1" applyAlignment="1">
      <alignment horizontal="center" vertical="center" wrapText="1"/>
    </xf>
    <xf numFmtId="0" fontId="192" fillId="51" borderId="54" xfId="0" applyFont="1" applyFill="1" applyBorder="1" applyAlignment="1">
      <alignment horizontal="center" wrapText="1"/>
    </xf>
    <xf numFmtId="0" fontId="192" fillId="51" borderId="58" xfId="0" applyFont="1" applyFill="1" applyBorder="1" applyAlignment="1">
      <alignment horizontal="center" wrapText="1"/>
    </xf>
    <xf numFmtId="0" fontId="192" fillId="51" borderId="59" xfId="0" applyFont="1" applyFill="1" applyBorder="1" applyAlignment="1">
      <alignment horizontal="center" wrapText="1"/>
    </xf>
    <xf numFmtId="0" fontId="192" fillId="51" borderId="55" xfId="0" applyFont="1" applyFill="1" applyBorder="1" applyAlignment="1">
      <alignment horizontal="center" wrapText="1"/>
    </xf>
    <xf numFmtId="0" fontId="192" fillId="51" borderId="56" xfId="0" applyFont="1" applyFill="1" applyBorder="1" applyAlignment="1">
      <alignment horizontal="center" wrapText="1"/>
    </xf>
    <xf numFmtId="0" fontId="192" fillId="51" borderId="57" xfId="0" applyFont="1" applyFill="1" applyBorder="1" applyAlignment="1">
      <alignment horizontal="center" wrapText="1"/>
    </xf>
    <xf numFmtId="0" fontId="192" fillId="52" borderId="54" xfId="0" applyFont="1" applyFill="1" applyBorder="1" applyAlignment="1">
      <alignment horizontal="center" wrapText="1"/>
    </xf>
    <xf numFmtId="0" fontId="192" fillId="52" borderId="59" xfId="0" applyFont="1" applyFill="1" applyBorder="1" applyAlignment="1">
      <alignment horizontal="center" wrapText="1"/>
    </xf>
    <xf numFmtId="49" fontId="217" fillId="2" borderId="0" xfId="2" applyNumberFormat="1" applyFont="1" applyFill="1" applyBorder="1" applyAlignment="1">
      <alignment horizontal="center" vertical="center"/>
    </xf>
    <xf numFmtId="174" fontId="211" fillId="0" borderId="4" xfId="1" applyNumberFormat="1" applyFont="1" applyFill="1" applyBorder="1" applyAlignment="1">
      <alignment horizontal="center" vertical="center"/>
    </xf>
    <xf numFmtId="174" fontId="211" fillId="0" borderId="5" xfId="1" applyNumberFormat="1" applyFont="1" applyFill="1" applyBorder="1" applyAlignment="1">
      <alignment horizontal="center" vertical="center"/>
    </xf>
    <xf numFmtId="174" fontId="211" fillId="0" borderId="2" xfId="1" applyNumberFormat="1" applyFont="1" applyFill="1" applyBorder="1" applyAlignment="1">
      <alignment horizontal="center" vertical="center" wrapText="1" shrinkToFit="1"/>
    </xf>
    <xf numFmtId="174" fontId="211" fillId="0" borderId="8" xfId="1" applyNumberFormat="1" applyFont="1" applyFill="1" applyBorder="1" applyAlignment="1">
      <alignment horizontal="center" vertical="center" wrapText="1" shrinkToFit="1"/>
    </xf>
    <xf numFmtId="176" fontId="200" fillId="2" borderId="2" xfId="1" applyNumberFormat="1" applyFont="1" applyFill="1" applyBorder="1" applyAlignment="1">
      <alignment horizontal="center" vertical="center" wrapText="1"/>
    </xf>
    <xf numFmtId="176" fontId="200" fillId="2" borderId="8" xfId="1" applyNumberFormat="1" applyFont="1" applyFill="1" applyBorder="1" applyAlignment="1">
      <alignment horizontal="center" vertical="center" wrapText="1"/>
    </xf>
    <xf numFmtId="0" fontId="221" fillId="2" borderId="0" xfId="0" applyFont="1" applyFill="1" applyAlignment="1">
      <alignment horizontal="center"/>
    </xf>
    <xf numFmtId="0" fontId="222" fillId="2" borderId="0" xfId="0" applyFont="1" applyFill="1" applyAlignment="1">
      <alignment horizontal="center"/>
    </xf>
    <xf numFmtId="176" fontId="200" fillId="2" borderId="3" xfId="1" applyNumberFormat="1" applyFont="1" applyFill="1" applyBorder="1" applyAlignment="1">
      <alignment horizontal="center" vertical="center"/>
    </xf>
    <xf numFmtId="176" fontId="200" fillId="2" borderId="3" xfId="1" applyNumberFormat="1" applyFont="1" applyFill="1" applyBorder="1" applyAlignment="1">
      <alignment horizontal="center" vertical="center" wrapText="1"/>
    </xf>
    <xf numFmtId="0" fontId="200" fillId="2" borderId="3" xfId="0" applyFont="1" applyFill="1" applyBorder="1" applyAlignment="1">
      <alignment horizontal="center" vertical="center" wrapText="1"/>
    </xf>
    <xf numFmtId="176" fontId="200" fillId="2" borderId="66" xfId="1" applyNumberFormat="1" applyFont="1" applyFill="1" applyBorder="1" applyAlignment="1">
      <alignment horizontal="center" vertical="center" wrapText="1"/>
    </xf>
    <xf numFmtId="176" fontId="200" fillId="2" borderId="68" xfId="1" applyNumberFormat="1" applyFont="1" applyFill="1" applyBorder="1" applyAlignment="1">
      <alignment horizontal="center" vertical="center" wrapText="1"/>
    </xf>
    <xf numFmtId="0" fontId="67" fillId="2" borderId="0" xfId="0" applyFont="1" applyFill="1"/>
    <xf numFmtId="0" fontId="67" fillId="2" borderId="0" xfId="0" applyFont="1" applyFill="1" applyAlignment="1">
      <alignment horizontal="center" vertical="center"/>
    </xf>
    <xf numFmtId="0" fontId="211" fillId="2" borderId="0" xfId="0" applyFont="1" applyFill="1" applyAlignment="1">
      <alignment horizontal="center" vertical="center"/>
    </xf>
    <xf numFmtId="49" fontId="228" fillId="2" borderId="0" xfId="2" applyNumberFormat="1" applyFont="1" applyFill="1" applyAlignment="1">
      <alignment horizontal="center" vertical="center"/>
    </xf>
    <xf numFmtId="0" fontId="211" fillId="2" borderId="0" xfId="0" applyFont="1" applyFill="1" applyAlignment="1">
      <alignment horizontal="center" vertical="center"/>
    </xf>
    <xf numFmtId="174" fontId="211" fillId="2" borderId="0" xfId="1" quotePrefix="1" applyNumberFormat="1" applyFont="1" applyFill="1" applyAlignment="1">
      <alignment horizontal="center" vertical="center" wrapText="1"/>
    </xf>
    <xf numFmtId="176" fontId="67" fillId="2" borderId="0" xfId="3" applyNumberFormat="1" applyFont="1" applyFill="1" applyAlignment="1">
      <alignment horizontal="center" vertical="center"/>
    </xf>
    <xf numFmtId="0" fontId="67" fillId="2" borderId="2" xfId="0" applyFont="1" applyFill="1" applyBorder="1"/>
    <xf numFmtId="0" fontId="211" fillId="2" borderId="2" xfId="0" applyFont="1" applyFill="1" applyBorder="1" applyAlignment="1">
      <alignment horizontal="center" vertical="center"/>
    </xf>
    <xf numFmtId="174" fontId="211" fillId="2" borderId="2" xfId="1" applyNumberFormat="1" applyFont="1" applyFill="1" applyBorder="1" applyAlignment="1">
      <alignment horizontal="center" vertical="center" wrapText="1"/>
    </xf>
    <xf numFmtId="174" fontId="211" fillId="2" borderId="4" xfId="1" quotePrefix="1" applyNumberFormat="1" applyFont="1" applyFill="1" applyBorder="1" applyAlignment="1">
      <alignment horizontal="center" vertical="center" wrapText="1"/>
    </xf>
    <xf numFmtId="174" fontId="211" fillId="2" borderId="6" xfId="1" quotePrefix="1" applyNumberFormat="1" applyFont="1" applyFill="1" applyBorder="1" applyAlignment="1">
      <alignment horizontal="center" vertical="center" wrapText="1"/>
    </xf>
    <xf numFmtId="174" fontId="211" fillId="2" borderId="5" xfId="1" quotePrefix="1" applyNumberFormat="1" applyFont="1" applyFill="1" applyBorder="1" applyAlignment="1">
      <alignment horizontal="center" vertical="center" wrapText="1"/>
    </xf>
    <xf numFmtId="174" fontId="211" fillId="2" borderId="6" xfId="1" quotePrefix="1" applyNumberFormat="1" applyFont="1" applyFill="1" applyBorder="1" applyAlignment="1">
      <alignment vertical="center" wrapText="1"/>
    </xf>
    <xf numFmtId="174" fontId="211" fillId="2" borderId="5" xfId="1" quotePrefix="1" applyNumberFormat="1" applyFont="1" applyFill="1" applyBorder="1" applyAlignment="1">
      <alignment vertical="center" wrapText="1"/>
    </xf>
    <xf numFmtId="0" fontId="67" fillId="2" borderId="7" xfId="0" applyFont="1" applyFill="1" applyBorder="1"/>
    <xf numFmtId="0" fontId="211" fillId="2" borderId="7" xfId="0" applyFont="1" applyFill="1" applyBorder="1" applyAlignment="1">
      <alignment horizontal="center" vertical="center"/>
    </xf>
    <xf numFmtId="174" fontId="211" fillId="2" borderId="7" xfId="1" applyNumberFormat="1" applyFont="1" applyFill="1" applyBorder="1" applyAlignment="1">
      <alignment horizontal="center" vertical="center" wrapText="1"/>
    </xf>
    <xf numFmtId="174" fontId="211" fillId="2" borderId="3" xfId="1" applyNumberFormat="1" applyFont="1" applyFill="1" applyBorder="1" applyAlignment="1">
      <alignment horizontal="center" vertical="center" wrapText="1"/>
    </xf>
    <xf numFmtId="175" fontId="211" fillId="2" borderId="3" xfId="1" applyNumberFormat="1" applyFont="1" applyFill="1" applyBorder="1" applyAlignment="1">
      <alignment horizontal="center" vertical="center" wrapText="1"/>
    </xf>
    <xf numFmtId="174" fontId="211" fillId="2" borderId="3" xfId="1" applyNumberFormat="1" applyFont="1" applyFill="1" applyBorder="1" applyAlignment="1">
      <alignment horizontal="center" vertical="center"/>
    </xf>
    <xf numFmtId="0" fontId="211" fillId="2" borderId="3" xfId="0" applyFont="1" applyFill="1" applyBorder="1" applyAlignment="1">
      <alignment horizontal="center" vertical="center" wrapText="1"/>
    </xf>
    <xf numFmtId="0" fontId="211" fillId="2" borderId="3" xfId="0" applyFont="1" applyFill="1" applyBorder="1" applyAlignment="1">
      <alignment horizontal="center" vertical="center"/>
    </xf>
    <xf numFmtId="174" fontId="211" fillId="2" borderId="3" xfId="1" applyNumberFormat="1" applyFont="1" applyFill="1" applyBorder="1" applyAlignment="1">
      <alignment horizontal="center" vertical="center" wrapText="1" shrinkToFit="1"/>
    </xf>
    <xf numFmtId="0" fontId="67" fillId="2" borderId="8" xfId="0" applyFont="1" applyFill="1" applyBorder="1"/>
    <xf numFmtId="0" fontId="211" fillId="2" borderId="8" xfId="0" applyFont="1" applyFill="1" applyBorder="1" applyAlignment="1">
      <alignment horizontal="center" vertical="center"/>
    </xf>
    <xf numFmtId="174" fontId="211" fillId="2" borderId="8" xfId="1" applyNumberFormat="1" applyFont="1" applyFill="1" applyBorder="1" applyAlignment="1">
      <alignment horizontal="center" vertical="center" wrapText="1"/>
    </xf>
    <xf numFmtId="174" fontId="211" fillId="2" borderId="3" xfId="1" applyNumberFormat="1" applyFont="1" applyFill="1" applyBorder="1" applyAlignment="1">
      <alignment horizontal="center" vertical="center" wrapText="1"/>
    </xf>
    <xf numFmtId="0" fontId="211" fillId="2" borderId="3" xfId="0" applyFont="1" applyFill="1" applyBorder="1" applyAlignment="1">
      <alignment horizontal="center" vertical="center" wrapText="1"/>
    </xf>
    <xf numFmtId="1" fontId="67" fillId="2" borderId="8" xfId="0" applyNumberFormat="1" applyFont="1" applyFill="1" applyBorder="1" applyAlignment="1">
      <alignment horizontal="center" vertical="center" wrapText="1"/>
    </xf>
    <xf numFmtId="1" fontId="67" fillId="2" borderId="0" xfId="0" applyNumberFormat="1" applyFont="1" applyFill="1" applyAlignment="1">
      <alignment vertical="center"/>
    </xf>
    <xf numFmtId="0" fontId="211" fillId="2" borderId="69" xfId="0" applyFont="1" applyFill="1" applyBorder="1" applyAlignment="1">
      <alignment horizontal="center" vertical="center"/>
    </xf>
    <xf numFmtId="0" fontId="211" fillId="2" borderId="70" xfId="0" applyFont="1" applyFill="1" applyBorder="1" applyAlignment="1">
      <alignment horizontal="center" vertical="center" wrapText="1"/>
    </xf>
    <xf numFmtId="296" fontId="211" fillId="2" borderId="69" xfId="1895" applyNumberFormat="1" applyFont="1" applyFill="1" applyBorder="1" applyAlignment="1">
      <alignment vertical="center"/>
    </xf>
    <xf numFmtId="43" fontId="211" fillId="2" borderId="0" xfId="0" applyNumberFormat="1" applyFont="1" applyFill="1" applyAlignment="1">
      <alignment vertical="center"/>
    </xf>
    <xf numFmtId="0" fontId="228" fillId="2" borderId="69" xfId="0" applyFont="1" applyFill="1" applyBorder="1" applyAlignment="1">
      <alignment horizontal="center" vertical="center" wrapText="1"/>
    </xf>
    <xf numFmtId="0" fontId="228" fillId="2" borderId="69" xfId="0" applyFont="1" applyFill="1" applyBorder="1" applyAlignment="1">
      <alignment vertical="center" wrapText="1"/>
    </xf>
    <xf numFmtId="174" fontId="228" fillId="2" borderId="69" xfId="1" applyNumberFormat="1" applyFont="1" applyFill="1" applyBorder="1" applyAlignment="1">
      <alignment vertical="center"/>
    </xf>
    <xf numFmtId="296" fontId="228" fillId="2" borderId="69" xfId="1895" applyNumberFormat="1" applyFont="1" applyFill="1" applyBorder="1" applyAlignment="1">
      <alignment vertical="center"/>
    </xf>
    <xf numFmtId="0" fontId="228" fillId="2" borderId="0" xfId="0" applyFont="1" applyFill="1" applyAlignment="1">
      <alignment vertical="center"/>
    </xf>
    <xf numFmtId="0" fontId="67" fillId="2" borderId="69" xfId="0" quotePrefix="1" applyFont="1" applyFill="1" applyBorder="1" applyAlignment="1">
      <alignment horizontal="center" vertical="center"/>
    </xf>
    <xf numFmtId="0" fontId="228" fillId="2" borderId="69" xfId="0" quotePrefix="1" applyFont="1" applyFill="1" applyBorder="1" applyAlignment="1">
      <alignment horizontal="center" vertical="center"/>
    </xf>
    <xf numFmtId="255" fontId="67" fillId="2" borderId="69" xfId="1" applyNumberFormat="1" applyFont="1" applyFill="1" applyBorder="1" applyAlignment="1">
      <alignment vertical="center"/>
    </xf>
    <xf numFmtId="0" fontId="67" fillId="52" borderId="69" xfId="0" quotePrefix="1" applyFont="1" applyFill="1" applyBorder="1" applyAlignment="1">
      <alignment horizontal="center" vertical="center"/>
    </xf>
    <xf numFmtId="0" fontId="67" fillId="52" borderId="69" xfId="0" applyFont="1" applyFill="1" applyBorder="1" applyAlignment="1">
      <alignment vertical="center" wrapText="1"/>
    </xf>
    <xf numFmtId="255" fontId="67" fillId="52" borderId="69" xfId="1" applyNumberFormat="1" applyFont="1" applyFill="1" applyBorder="1" applyAlignment="1">
      <alignment vertical="center"/>
    </xf>
    <xf numFmtId="296" fontId="67" fillId="52" borderId="69" xfId="1895" applyNumberFormat="1" applyFont="1" applyFill="1" applyBorder="1" applyAlignment="1">
      <alignment vertical="center"/>
    </xf>
    <xf numFmtId="0" fontId="67" fillId="52" borderId="0" xfId="0" applyFont="1" applyFill="1" applyAlignment="1">
      <alignment vertical="center"/>
    </xf>
    <xf numFmtId="255" fontId="228" fillId="2" borderId="69" xfId="1" applyNumberFormat="1" applyFont="1" applyFill="1" applyBorder="1" applyAlignment="1">
      <alignment vertical="center"/>
    </xf>
    <xf numFmtId="0" fontId="211" fillId="2" borderId="69" xfId="0" quotePrefix="1" applyFont="1" applyFill="1" applyBorder="1" applyAlignment="1">
      <alignment horizontal="center" vertical="center"/>
    </xf>
    <xf numFmtId="255" fontId="211" fillId="2" borderId="69" xfId="1" applyNumberFormat="1" applyFont="1" applyFill="1" applyBorder="1" applyAlignment="1">
      <alignment vertical="center"/>
    </xf>
    <xf numFmtId="0" fontId="211" fillId="2" borderId="72" xfId="0" applyFont="1" applyFill="1" applyBorder="1" applyAlignment="1">
      <alignment horizontal="center" vertical="center"/>
    </xf>
    <xf numFmtId="0" fontId="211" fillId="2" borderId="72" xfId="0" applyFont="1" applyFill="1" applyBorder="1" applyAlignment="1">
      <alignment vertical="center" wrapText="1"/>
    </xf>
    <xf numFmtId="255" fontId="211" fillId="2" borderId="72" xfId="1" applyNumberFormat="1" applyFont="1" applyFill="1" applyBorder="1" applyAlignment="1">
      <alignment vertical="center"/>
    </xf>
    <xf numFmtId="296" fontId="211" fillId="2" borderId="72" xfId="1895" applyNumberFormat="1" applyFont="1" applyFill="1" applyBorder="1" applyAlignment="1">
      <alignment vertical="center"/>
    </xf>
    <xf numFmtId="0" fontId="211" fillId="2" borderId="73" xfId="0" applyFont="1" applyFill="1" applyBorder="1" applyAlignment="1">
      <alignment horizontal="center" vertical="center"/>
    </xf>
    <xf numFmtId="255" fontId="211" fillId="2" borderId="73" xfId="1" applyNumberFormat="1" applyFont="1" applyFill="1" applyBorder="1" applyAlignment="1">
      <alignment vertical="center"/>
    </xf>
    <xf numFmtId="296" fontId="211" fillId="2" borderId="73" xfId="1895" applyNumberFormat="1" applyFont="1" applyFill="1" applyBorder="1" applyAlignment="1">
      <alignment vertical="center"/>
    </xf>
    <xf numFmtId="0" fontId="211" fillId="2" borderId="73" xfId="0" applyFont="1" applyFill="1" applyBorder="1" applyAlignment="1">
      <alignment vertical="center"/>
    </xf>
    <xf numFmtId="0" fontId="67" fillId="2" borderId="0" xfId="0" applyFont="1" applyFill="1" applyAlignment="1">
      <alignment horizontal="left" vertical="center"/>
    </xf>
    <xf numFmtId="0" fontId="67" fillId="2" borderId="0" xfId="0" applyFont="1" applyFill="1" applyAlignment="1">
      <alignment horizontal="center" vertical="center"/>
    </xf>
  </cellXfs>
  <cellStyles count="1909">
    <cellStyle name="_x0001_" xfId="6"/>
    <cellStyle name="          _x000d__x000a_shell=progman.exe_x000d__x000a_m" xfId="7"/>
    <cellStyle name="#,##0" xfId="8"/>
    <cellStyle name="." xfId="9"/>
    <cellStyle name="._Book1" xfId="10"/>
    <cellStyle name="._VBPL kiểm toán Đầu tư XDCB 2010" xfId="11"/>
    <cellStyle name=".d©y" xfId="12"/>
    <cellStyle name="??" xfId="13"/>
    <cellStyle name="?? [ - ??1" xfId="14"/>
    <cellStyle name="?? [ - ??2" xfId="15"/>
    <cellStyle name="?? [ - ??3" xfId="16"/>
    <cellStyle name="?? [ - ??4" xfId="17"/>
    <cellStyle name="?? [ - ??5" xfId="18"/>
    <cellStyle name="?? [ - ??6" xfId="19"/>
    <cellStyle name="?? [ - ??7" xfId="20"/>
    <cellStyle name="?? [ - ??8" xfId="21"/>
    <cellStyle name="?? [0.00]_        " xfId="22"/>
    <cellStyle name="?? [0]" xfId="23"/>
    <cellStyle name="?_x001d_??%U©÷u&amp;H©÷9_x0008_? s_x000a__x0007__x0001__x0001_" xfId="24"/>
    <cellStyle name="???? [0.00]_      " xfId="25"/>
    <cellStyle name="??????" xfId="26"/>
    <cellStyle name="??????????????????? [0]_FTC_OFFER" xfId="27"/>
    <cellStyle name="???????????????????_FTC_OFFER" xfId="28"/>
    <cellStyle name="????_      " xfId="29"/>
    <cellStyle name="???[0]_?? DI" xfId="30"/>
    <cellStyle name="???_?? DI" xfId="31"/>
    <cellStyle name="??[0]_BRE" xfId="32"/>
    <cellStyle name="??_      " xfId="33"/>
    <cellStyle name="??A? [0]_laroux_1_¢¬???¢â? " xfId="34"/>
    <cellStyle name="??A?_laroux_1_¢¬???¢â? " xfId="35"/>
    <cellStyle name="?¡±¢¥?_?¨ù??¢´¢¥_¢¬???¢â? " xfId="36"/>
    <cellStyle name="?ðÇ%U?&amp;H?_x0008_?s_x000a__x0007__x0001__x0001_" xfId="37"/>
    <cellStyle name="[0]_Chi phÝ kh¸c_V" xfId="38"/>
    <cellStyle name="_1 TONG HOP - CA NA" xfId="39"/>
    <cellStyle name="_Bang Chi tieu (2)" xfId="40"/>
    <cellStyle name="_BAO GIA NGAY 24-10-08 (co dam)" xfId="41"/>
    <cellStyle name="_Bao gia TB Kon Dao 2010" xfId="42"/>
    <cellStyle name="_Bieu tong hop nhu cau ung_Mien Trung" xfId="44"/>
    <cellStyle name="_Bieu ung von 2011 NSNN - TPCP vung DBSClong (10-6-2010)" xfId="45"/>
    <cellStyle name="_Biểu KH 5 năm gửi UB sửa biểu VHXH" xfId="43"/>
    <cellStyle name="_Book1" xfId="46"/>
    <cellStyle name="_Book1_1" xfId="47"/>
    <cellStyle name="_Book1_2" xfId="48"/>
    <cellStyle name="_Book1_BC-QT-WB-dthao" xfId="49"/>
    <cellStyle name="_Book1_Book1" xfId="50"/>
    <cellStyle name="_Book1_DT truong thinh phu" xfId="51"/>
    <cellStyle name="_Book1_Kiem Tra Don Gia" xfId="54"/>
    <cellStyle name="_Book1_Kh ql62 (2010) 11-09" xfId="52"/>
    <cellStyle name="_Book1_khoiluongbdacdoa" xfId="53"/>
    <cellStyle name="_Book1_TH KHAI TOAN THU THIEM cac tuyen TT noi" xfId="55"/>
    <cellStyle name="_C.cong+B.luong-Sanluong" xfId="56"/>
    <cellStyle name="_DO-D1500-KHONG CO TRONG DT" xfId="57"/>
    <cellStyle name="_DT truong thinh phu" xfId="58"/>
    <cellStyle name="_DTDT BL-DL" xfId="59"/>
    <cellStyle name="_du toan lan 3" xfId="60"/>
    <cellStyle name="_Duyet TK thay đôi" xfId="61"/>
    <cellStyle name="_GOITHAUSO2" xfId="62"/>
    <cellStyle name="_GOITHAUSO3" xfId="63"/>
    <cellStyle name="_GOITHAUSO4" xfId="64"/>
    <cellStyle name="_GTXD GOI 2" xfId="65"/>
    <cellStyle name="_GTXD GOI1" xfId="66"/>
    <cellStyle name="_GTXD GOI3" xfId="67"/>
    <cellStyle name="_HaHoa_TDT_DienCSang" xfId="68"/>
    <cellStyle name="_HaHoa19-5-07" xfId="69"/>
    <cellStyle name="_Kiem Tra Don Gia" xfId="72"/>
    <cellStyle name="_KT (2)" xfId="73"/>
    <cellStyle name="_KT (2)_1" xfId="74"/>
    <cellStyle name="_KT (2)_1_Book1" xfId="75"/>
    <cellStyle name="_KT (2)_1_Lora-tungchau" xfId="76"/>
    <cellStyle name="_KT (2)_1_Qt-HT3PQ1(CauKho)" xfId="77"/>
    <cellStyle name="_KT (2)_1_Qt-HT3PQ1(CauKho)_Book1" xfId="78"/>
    <cellStyle name="_KT (2)_1_Qt-HT3PQ1(CauKho)_Don gia quy 3 nam 2003 - Ban Dien Luc" xfId="79"/>
    <cellStyle name="_KT (2)_1_Qt-HT3PQ1(CauKho)_Kiem Tra Don Gia" xfId="80"/>
    <cellStyle name="_KT (2)_1_Qt-HT3PQ1(CauKho)_NC-VL2-2003" xfId="81"/>
    <cellStyle name="_KT (2)_1_Qt-HT3PQ1(CauKho)_NC-VL2-2003_1" xfId="82"/>
    <cellStyle name="_KT (2)_1_Qt-HT3PQ1(CauKho)_XL4Test5" xfId="83"/>
    <cellStyle name="_KT (2)_1_quy luong con lai nam 2004" xfId="84"/>
    <cellStyle name="_KT (2)_1_" xfId="85"/>
    <cellStyle name="_KT (2)_2" xfId="86"/>
    <cellStyle name="_KT (2)_2_Book1" xfId="87"/>
    <cellStyle name="_KT (2)_2_DTDuong dong tien -sua tham tra 2009 - luong 650" xfId="88"/>
    <cellStyle name="_KT (2)_2_quy luong con lai nam 2004" xfId="89"/>
    <cellStyle name="_KT (2)_2_TG-TH" xfId="90"/>
    <cellStyle name="_KT (2)_2_TG-TH_BANG TONG HOP TINH HINH THANH QUYET TOAN (MOI I)" xfId="91"/>
    <cellStyle name="_KT (2)_2_TG-TH_BAO CAO KLCT PT2000" xfId="92"/>
    <cellStyle name="_KT (2)_2_TG-TH_BAO CAO PT2000" xfId="93"/>
    <cellStyle name="_KT (2)_2_TG-TH_BAO CAO PT2000_Book1" xfId="94"/>
    <cellStyle name="_KT (2)_2_TG-TH_Bao cao XDCB 2001 - T11 KH dieu chinh 20-11-THAI" xfId="95"/>
    <cellStyle name="_KT (2)_2_TG-TH_BAO GIA NGAY 24-10-08 (co dam)" xfId="96"/>
    <cellStyle name="_KT (2)_2_TG-TH_Biểu KH 5 năm gửi UB sửa biểu VHXH" xfId="97"/>
    <cellStyle name="_KT (2)_2_TG-TH_Book1" xfId="98"/>
    <cellStyle name="_KT (2)_2_TG-TH_Book1_1" xfId="99"/>
    <cellStyle name="_KT (2)_2_TG-TH_Book1_1_Book1" xfId="100"/>
    <cellStyle name="_KT (2)_2_TG-TH_Book1_1_DanhMucDonGiaVTTB_Dien_TAM" xfId="101"/>
    <cellStyle name="_KT (2)_2_TG-TH_Book1_1_khoiluongbdacdoa" xfId="102"/>
    <cellStyle name="_KT (2)_2_TG-TH_Book1_2" xfId="103"/>
    <cellStyle name="_KT (2)_2_TG-TH_Book1_2_Book1" xfId="104"/>
    <cellStyle name="_KT (2)_2_TG-TH_Book1_3" xfId="105"/>
    <cellStyle name="_KT (2)_2_TG-TH_Book1_3_Book1" xfId="106"/>
    <cellStyle name="_KT (2)_2_TG-TH_Book1_3_DT truong thinh phu" xfId="107"/>
    <cellStyle name="_KT (2)_2_TG-TH_Book1_3_XL4Test5" xfId="108"/>
    <cellStyle name="_KT (2)_2_TG-TH_Book1_4" xfId="109"/>
    <cellStyle name="_KT (2)_2_TG-TH_Book1_Book1" xfId="110"/>
    <cellStyle name="_KT (2)_2_TG-TH_Book1_DanhMucDonGiaVTTB_Dien_TAM" xfId="111"/>
    <cellStyle name="_KT (2)_2_TG-TH_Book1_Kiem Tra Don Gia" xfId="113"/>
    <cellStyle name="_KT (2)_2_TG-TH_Book1_khoiluongbdacdoa" xfId="112"/>
    <cellStyle name="_KT (2)_2_TG-TH_Book1_Tong hop 3 tinh (11_5)-TTH-QN-QT" xfId="114"/>
    <cellStyle name="_KT (2)_2_TG-TH_Book1_" xfId="115"/>
    <cellStyle name="_KT (2)_2_TG-TH_CAU Khanh Nam(Thi Cong)" xfId="116"/>
    <cellStyle name="_KT (2)_2_TG-TH_DAU NOI PL-CL TAI PHU LAMHC" xfId="117"/>
    <cellStyle name="_KT (2)_2_TG-TH_Dcdtoan-bcnckt " xfId="118"/>
    <cellStyle name="_KT (2)_2_TG-TH_DN_MTP" xfId="119"/>
    <cellStyle name="_KT (2)_2_TG-TH_Dongia2-2003" xfId="120"/>
    <cellStyle name="_KT (2)_2_TG-TH_Dongia2-2003_DT truong thinh phu" xfId="121"/>
    <cellStyle name="_KT (2)_2_TG-TH_DT truong thinh phu" xfId="122"/>
    <cellStyle name="_KT (2)_2_TG-TH_DTCDT MR.2N110.HOCMON.TDTOAN.CCUNG" xfId="123"/>
    <cellStyle name="_KT (2)_2_TG-TH_DTDuong dong tien -sua tham tra 2009 - luong 650" xfId="124"/>
    <cellStyle name="_KT (2)_2_TG-TH_DU TRU VAT TU" xfId="125"/>
    <cellStyle name="_KT (2)_2_TG-TH_Kiem Tra Don Gia" xfId="127"/>
    <cellStyle name="_KT (2)_2_TG-TH_khoiluongbdacdoa" xfId="126"/>
    <cellStyle name="_KT (2)_2_TG-TH_Lora-tungchau" xfId="128"/>
    <cellStyle name="_KT (2)_2_TG-TH_moi" xfId="129"/>
    <cellStyle name="_KT (2)_2_TG-TH_PGIA-phieu tham tra Kho bac" xfId="130"/>
    <cellStyle name="_KT (2)_2_TG-TH_PT02-02" xfId="131"/>
    <cellStyle name="_KT (2)_2_TG-TH_PT02-02_Book1" xfId="132"/>
    <cellStyle name="_KT (2)_2_TG-TH_PT02-03" xfId="133"/>
    <cellStyle name="_KT (2)_2_TG-TH_PT02-03_Book1" xfId="134"/>
    <cellStyle name="_KT (2)_2_TG-TH_Qt-HT3PQ1(CauKho)" xfId="135"/>
    <cellStyle name="_KT (2)_2_TG-TH_Qt-HT3PQ1(CauKho)_Book1" xfId="136"/>
    <cellStyle name="_KT (2)_2_TG-TH_Qt-HT3PQ1(CauKho)_Don gia quy 3 nam 2003 - Ban Dien Luc" xfId="137"/>
    <cellStyle name="_KT (2)_2_TG-TH_Qt-HT3PQ1(CauKho)_Kiem Tra Don Gia" xfId="138"/>
    <cellStyle name="_KT (2)_2_TG-TH_Qt-HT3PQ1(CauKho)_NC-VL2-2003" xfId="139"/>
    <cellStyle name="_KT (2)_2_TG-TH_Qt-HT3PQ1(CauKho)_NC-VL2-2003_1" xfId="140"/>
    <cellStyle name="_KT (2)_2_TG-TH_Qt-HT3PQ1(CauKho)_XL4Test5" xfId="141"/>
    <cellStyle name="_KT (2)_2_TG-TH_QT-LCTP-AE" xfId="142"/>
    <cellStyle name="_KT (2)_2_TG-TH_quy luong con lai nam 2004" xfId="143"/>
    <cellStyle name="_KT (2)_2_TG-TH_Sheet2" xfId="144"/>
    <cellStyle name="_KT (2)_2_TG-TH_TEL OUT 2004" xfId="145"/>
    <cellStyle name="_KT (2)_2_TG-TH_Tong hop 3 tinh (11_5)-TTH-QN-QT" xfId="146"/>
    <cellStyle name="_KT (2)_2_TG-TH_XL4Poppy" xfId="147"/>
    <cellStyle name="_KT (2)_2_TG-TH_XL4Test5" xfId="148"/>
    <cellStyle name="_KT (2)_2_TG-TH_ÿÿÿÿÿ" xfId="149"/>
    <cellStyle name="_KT (2)_2_TG-TH_" xfId="150"/>
    <cellStyle name="_KT (2)_3" xfId="151"/>
    <cellStyle name="_KT (2)_3_TG-TH" xfId="152"/>
    <cellStyle name="_KT (2)_3_TG-TH_Book1" xfId="153"/>
    <cellStyle name="_KT (2)_3_TG-TH_Book1_1" xfId="154"/>
    <cellStyle name="_KT (2)_3_TG-TH_Book1_BC-QT-WB-dthao" xfId="155"/>
    <cellStyle name="_KT (2)_3_TG-TH_Book1_Book1" xfId="156"/>
    <cellStyle name="_KT (2)_3_TG-TH_Book1_Kiem Tra Don Gia" xfId="157"/>
    <cellStyle name="_KT (2)_3_TG-TH_Kiem Tra Don Gia" xfId="159"/>
    <cellStyle name="_KT (2)_3_TG-TH_khoiluongbdacdoa" xfId="158"/>
    <cellStyle name="_KT (2)_3_TG-TH_Lora-tungchau" xfId="160"/>
    <cellStyle name="_KT (2)_3_TG-TH_Lora-tungchau_Book1" xfId="161"/>
    <cellStyle name="_KT (2)_3_TG-TH_Lora-tungchau_Kiem Tra Don Gia" xfId="162"/>
    <cellStyle name="_KT (2)_3_TG-TH_PERSONAL" xfId="163"/>
    <cellStyle name="_KT (2)_3_TG-TH_PERSONAL_Book1" xfId="164"/>
    <cellStyle name="_KT (2)_3_TG-TH_PERSONAL_HTQ.8 GD1" xfId="165"/>
    <cellStyle name="_KT (2)_3_TG-TH_PERSONAL_HTQ.8 GD1_Book1" xfId="166"/>
    <cellStyle name="_KT (2)_3_TG-TH_PERSONAL_HTQ.8 GD1_Don gia quy 3 nam 2003 - Ban Dien Luc" xfId="167"/>
    <cellStyle name="_KT (2)_3_TG-TH_PERSONAL_HTQ.8 GD1_NC-VL2-2003" xfId="168"/>
    <cellStyle name="_KT (2)_3_TG-TH_PERSONAL_HTQ.8 GD1_NC-VL2-2003_1" xfId="169"/>
    <cellStyle name="_KT (2)_3_TG-TH_PERSONAL_HTQ.8 GD1_XL4Test5" xfId="170"/>
    <cellStyle name="_KT (2)_3_TG-TH_PERSONAL_khoiluongbdacdoa" xfId="171"/>
    <cellStyle name="_KT (2)_3_TG-TH_PERSONAL_Tong hop KHCB 2001" xfId="172"/>
    <cellStyle name="_KT (2)_3_TG-TH_PERSONAL_" xfId="173"/>
    <cellStyle name="_KT (2)_3_TG-TH_Qt-HT3PQ1(CauKho)" xfId="174"/>
    <cellStyle name="_KT (2)_3_TG-TH_Qt-HT3PQ1(CauKho)_Book1" xfId="175"/>
    <cellStyle name="_KT (2)_3_TG-TH_Qt-HT3PQ1(CauKho)_Don gia quy 3 nam 2003 - Ban Dien Luc" xfId="176"/>
    <cellStyle name="_KT (2)_3_TG-TH_Qt-HT3PQ1(CauKho)_Kiem Tra Don Gia" xfId="177"/>
    <cellStyle name="_KT (2)_3_TG-TH_Qt-HT3PQ1(CauKho)_NC-VL2-2003" xfId="178"/>
    <cellStyle name="_KT (2)_3_TG-TH_Qt-HT3PQ1(CauKho)_NC-VL2-2003_1" xfId="179"/>
    <cellStyle name="_KT (2)_3_TG-TH_Qt-HT3PQ1(CauKho)_XL4Test5" xfId="180"/>
    <cellStyle name="_KT (2)_3_TG-TH_QT-LCTP-AE" xfId="181"/>
    <cellStyle name="_KT (2)_3_TG-TH_quy luong con lai nam 2004" xfId="182"/>
    <cellStyle name="_KT (2)_3_TG-TH_" xfId="183"/>
    <cellStyle name="_KT (2)_4" xfId="184"/>
    <cellStyle name="_KT (2)_4_BANG TONG HOP TINH HINH THANH QUYET TOAN (MOI I)" xfId="185"/>
    <cellStyle name="_KT (2)_4_BAO CAO KLCT PT2000" xfId="186"/>
    <cellStyle name="_KT (2)_4_BAO CAO PT2000" xfId="187"/>
    <cellStyle name="_KT (2)_4_BAO CAO PT2000_Book1" xfId="188"/>
    <cellStyle name="_KT (2)_4_Bao cao XDCB 2001 - T11 KH dieu chinh 20-11-THAI" xfId="189"/>
    <cellStyle name="_KT (2)_4_BAO GIA NGAY 24-10-08 (co dam)" xfId="190"/>
    <cellStyle name="_KT (2)_4_Biểu KH 5 năm gửi UB sửa biểu VHXH" xfId="191"/>
    <cellStyle name="_KT (2)_4_Book1" xfId="192"/>
    <cellStyle name="_KT (2)_4_Book1_1" xfId="193"/>
    <cellStyle name="_KT (2)_4_Book1_1_Book1" xfId="194"/>
    <cellStyle name="_KT (2)_4_Book1_1_DanhMucDonGiaVTTB_Dien_TAM" xfId="195"/>
    <cellStyle name="_KT (2)_4_Book1_1_khoiluongbdacdoa" xfId="196"/>
    <cellStyle name="_KT (2)_4_Book1_2" xfId="197"/>
    <cellStyle name="_KT (2)_4_Book1_2_Book1" xfId="198"/>
    <cellStyle name="_KT (2)_4_Book1_3" xfId="199"/>
    <cellStyle name="_KT (2)_4_Book1_3_Book1" xfId="200"/>
    <cellStyle name="_KT (2)_4_Book1_3_DT truong thinh phu" xfId="201"/>
    <cellStyle name="_KT (2)_4_Book1_3_XL4Test5" xfId="202"/>
    <cellStyle name="_KT (2)_4_Book1_4" xfId="203"/>
    <cellStyle name="_KT (2)_4_Book1_Book1" xfId="204"/>
    <cellStyle name="_KT (2)_4_Book1_DanhMucDonGiaVTTB_Dien_TAM" xfId="205"/>
    <cellStyle name="_KT (2)_4_Book1_Kiem Tra Don Gia" xfId="207"/>
    <cellStyle name="_KT (2)_4_Book1_khoiluongbdacdoa" xfId="206"/>
    <cellStyle name="_KT (2)_4_Book1_Tong hop 3 tinh (11_5)-TTH-QN-QT" xfId="208"/>
    <cellStyle name="_KT (2)_4_Book1_" xfId="209"/>
    <cellStyle name="_KT (2)_4_CAU Khanh Nam(Thi Cong)" xfId="210"/>
    <cellStyle name="_KT (2)_4_DAU NOI PL-CL TAI PHU LAMHC" xfId="211"/>
    <cellStyle name="_KT (2)_4_Dcdtoan-bcnckt " xfId="212"/>
    <cellStyle name="_KT (2)_4_DN_MTP" xfId="213"/>
    <cellStyle name="_KT (2)_4_Dongia2-2003" xfId="214"/>
    <cellStyle name="_KT (2)_4_Dongia2-2003_DT truong thinh phu" xfId="215"/>
    <cellStyle name="_KT (2)_4_DT truong thinh phu" xfId="216"/>
    <cellStyle name="_KT (2)_4_DTCDT MR.2N110.HOCMON.TDTOAN.CCUNG" xfId="217"/>
    <cellStyle name="_KT (2)_4_DTDuong dong tien -sua tham tra 2009 - luong 650" xfId="218"/>
    <cellStyle name="_KT (2)_4_DU TRU VAT TU" xfId="219"/>
    <cellStyle name="_KT (2)_4_Kiem Tra Don Gia" xfId="221"/>
    <cellStyle name="_KT (2)_4_khoiluongbdacdoa" xfId="220"/>
    <cellStyle name="_KT (2)_4_Lora-tungchau" xfId="222"/>
    <cellStyle name="_KT (2)_4_moi" xfId="223"/>
    <cellStyle name="_KT (2)_4_PGIA-phieu tham tra Kho bac" xfId="224"/>
    <cellStyle name="_KT (2)_4_PT02-02" xfId="225"/>
    <cellStyle name="_KT (2)_4_PT02-02_Book1" xfId="226"/>
    <cellStyle name="_KT (2)_4_PT02-03" xfId="227"/>
    <cellStyle name="_KT (2)_4_PT02-03_Book1" xfId="228"/>
    <cellStyle name="_KT (2)_4_Qt-HT3PQ1(CauKho)" xfId="229"/>
    <cellStyle name="_KT (2)_4_Qt-HT3PQ1(CauKho)_Book1" xfId="230"/>
    <cellStyle name="_KT (2)_4_Qt-HT3PQ1(CauKho)_Don gia quy 3 nam 2003 - Ban Dien Luc" xfId="231"/>
    <cellStyle name="_KT (2)_4_Qt-HT3PQ1(CauKho)_Kiem Tra Don Gia" xfId="232"/>
    <cellStyle name="_KT (2)_4_Qt-HT3PQ1(CauKho)_NC-VL2-2003" xfId="233"/>
    <cellStyle name="_KT (2)_4_Qt-HT3PQ1(CauKho)_NC-VL2-2003_1" xfId="234"/>
    <cellStyle name="_KT (2)_4_Qt-HT3PQ1(CauKho)_XL4Test5" xfId="235"/>
    <cellStyle name="_KT (2)_4_QT-LCTP-AE" xfId="236"/>
    <cellStyle name="_KT (2)_4_quy luong con lai nam 2004" xfId="237"/>
    <cellStyle name="_KT (2)_4_Sheet2" xfId="238"/>
    <cellStyle name="_KT (2)_4_TEL OUT 2004" xfId="239"/>
    <cellStyle name="_KT (2)_4_TG-TH" xfId="240"/>
    <cellStyle name="_KT (2)_4_TG-TH_Book1" xfId="241"/>
    <cellStyle name="_KT (2)_4_TG-TH_DTDuong dong tien -sua tham tra 2009 - luong 650" xfId="242"/>
    <cellStyle name="_KT (2)_4_TG-TH_quy luong con lai nam 2004" xfId="243"/>
    <cellStyle name="_KT (2)_4_Tong hop 3 tinh (11_5)-TTH-QN-QT" xfId="244"/>
    <cellStyle name="_KT (2)_4_XL4Poppy" xfId="245"/>
    <cellStyle name="_KT (2)_4_XL4Test5" xfId="246"/>
    <cellStyle name="_KT (2)_4_ÿÿÿÿÿ" xfId="247"/>
    <cellStyle name="_KT (2)_4_" xfId="248"/>
    <cellStyle name="_KT (2)_5" xfId="249"/>
    <cellStyle name="_KT (2)_5_BANG TONG HOP TINH HINH THANH QUYET TOAN (MOI I)" xfId="250"/>
    <cellStyle name="_KT (2)_5_BAO CAO KLCT PT2000" xfId="251"/>
    <cellStyle name="_KT (2)_5_BAO CAO PT2000" xfId="252"/>
    <cellStyle name="_KT (2)_5_BAO CAO PT2000_Book1" xfId="253"/>
    <cellStyle name="_KT (2)_5_Bao cao XDCB 2001 - T11 KH dieu chinh 20-11-THAI" xfId="254"/>
    <cellStyle name="_KT (2)_5_BAO GIA NGAY 24-10-08 (co dam)" xfId="255"/>
    <cellStyle name="_KT (2)_5_Biểu KH 5 năm gửi UB sửa biểu VHXH" xfId="256"/>
    <cellStyle name="_KT (2)_5_Book1" xfId="257"/>
    <cellStyle name="_KT (2)_5_Book1_1" xfId="258"/>
    <cellStyle name="_KT (2)_5_Book1_1_Book1" xfId="259"/>
    <cellStyle name="_KT (2)_5_Book1_1_DanhMucDonGiaVTTB_Dien_TAM" xfId="260"/>
    <cellStyle name="_KT (2)_5_Book1_1_khoiluongbdacdoa" xfId="261"/>
    <cellStyle name="_KT (2)_5_Book1_2" xfId="262"/>
    <cellStyle name="_KT (2)_5_Book1_2_Book1" xfId="263"/>
    <cellStyle name="_KT (2)_5_Book1_3" xfId="264"/>
    <cellStyle name="_KT (2)_5_Book1_3_Book1" xfId="265"/>
    <cellStyle name="_KT (2)_5_Book1_3_DT truong thinh phu" xfId="266"/>
    <cellStyle name="_KT (2)_5_Book1_3_XL4Test5" xfId="267"/>
    <cellStyle name="_KT (2)_5_Book1_4" xfId="268"/>
    <cellStyle name="_KT (2)_5_Book1_BC-QT-WB-dthao" xfId="269"/>
    <cellStyle name="_KT (2)_5_Book1_Book1" xfId="270"/>
    <cellStyle name="_KT (2)_5_Book1_DanhMucDonGiaVTTB_Dien_TAM" xfId="271"/>
    <cellStyle name="_KT (2)_5_Book1_Kiem Tra Don Gia" xfId="273"/>
    <cellStyle name="_KT (2)_5_Book1_khoiluongbdacdoa" xfId="272"/>
    <cellStyle name="_KT (2)_5_Book1_Tong hop 3 tinh (11_5)-TTH-QN-QT" xfId="274"/>
    <cellStyle name="_KT (2)_5_Book1_" xfId="275"/>
    <cellStyle name="_KT (2)_5_CAU Khanh Nam(Thi Cong)" xfId="276"/>
    <cellStyle name="_KT (2)_5_DAU NOI PL-CL TAI PHU LAMHC" xfId="277"/>
    <cellStyle name="_KT (2)_5_Dcdtoan-bcnckt " xfId="278"/>
    <cellStyle name="_KT (2)_5_DN_MTP" xfId="279"/>
    <cellStyle name="_KT (2)_5_Dongia2-2003" xfId="280"/>
    <cellStyle name="_KT (2)_5_Dongia2-2003_DT truong thinh phu" xfId="281"/>
    <cellStyle name="_KT (2)_5_DT truong thinh phu" xfId="282"/>
    <cellStyle name="_KT (2)_5_DTCDT MR.2N110.HOCMON.TDTOAN.CCUNG" xfId="283"/>
    <cellStyle name="_KT (2)_5_DTDuong dong tien -sua tham tra 2009 - luong 650" xfId="284"/>
    <cellStyle name="_KT (2)_5_DU TRU VAT TU" xfId="285"/>
    <cellStyle name="_KT (2)_5_Kiem Tra Don Gia" xfId="287"/>
    <cellStyle name="_KT (2)_5_khoiluongbdacdoa" xfId="286"/>
    <cellStyle name="_KT (2)_5_Lora-tungchau" xfId="288"/>
    <cellStyle name="_KT (2)_5_moi" xfId="289"/>
    <cellStyle name="_KT (2)_5_PGIA-phieu tham tra Kho bac" xfId="290"/>
    <cellStyle name="_KT (2)_5_PT02-02" xfId="291"/>
    <cellStyle name="_KT (2)_5_PT02-02_Book1" xfId="292"/>
    <cellStyle name="_KT (2)_5_PT02-03" xfId="293"/>
    <cellStyle name="_KT (2)_5_PT02-03_Book1" xfId="294"/>
    <cellStyle name="_KT (2)_5_Qt-HT3PQ1(CauKho)" xfId="295"/>
    <cellStyle name="_KT (2)_5_Qt-HT3PQ1(CauKho)_Book1" xfId="296"/>
    <cellStyle name="_KT (2)_5_Qt-HT3PQ1(CauKho)_Don gia quy 3 nam 2003 - Ban Dien Luc" xfId="297"/>
    <cellStyle name="_KT (2)_5_Qt-HT3PQ1(CauKho)_Kiem Tra Don Gia" xfId="298"/>
    <cellStyle name="_KT (2)_5_Qt-HT3PQ1(CauKho)_NC-VL2-2003" xfId="299"/>
    <cellStyle name="_KT (2)_5_Qt-HT3PQ1(CauKho)_NC-VL2-2003_1" xfId="300"/>
    <cellStyle name="_KT (2)_5_Qt-HT3PQ1(CauKho)_XL4Test5" xfId="301"/>
    <cellStyle name="_KT (2)_5_QT-LCTP-AE" xfId="302"/>
    <cellStyle name="_KT (2)_5_Sheet2" xfId="303"/>
    <cellStyle name="_KT (2)_5_TEL OUT 2004" xfId="304"/>
    <cellStyle name="_KT (2)_5_Tong hop 3 tinh (11_5)-TTH-QN-QT" xfId="305"/>
    <cellStyle name="_KT (2)_5_XL4Poppy" xfId="306"/>
    <cellStyle name="_KT (2)_5_XL4Test5" xfId="307"/>
    <cellStyle name="_KT (2)_5_ÿÿÿÿÿ" xfId="308"/>
    <cellStyle name="_KT (2)_5_" xfId="309"/>
    <cellStyle name="_KT (2)_Book1" xfId="310"/>
    <cellStyle name="_KT (2)_Book1_1" xfId="311"/>
    <cellStyle name="_KT (2)_Book1_BC-QT-WB-dthao" xfId="312"/>
    <cellStyle name="_KT (2)_Book1_Book1" xfId="313"/>
    <cellStyle name="_KT (2)_Book1_Kiem Tra Don Gia" xfId="314"/>
    <cellStyle name="_KT (2)_Kiem Tra Don Gia" xfId="316"/>
    <cellStyle name="_KT (2)_khoiluongbdacdoa" xfId="315"/>
    <cellStyle name="_KT (2)_Lora-tungchau" xfId="317"/>
    <cellStyle name="_KT (2)_Lora-tungchau_Book1" xfId="318"/>
    <cellStyle name="_KT (2)_Lora-tungchau_Kiem Tra Don Gia" xfId="319"/>
    <cellStyle name="_KT (2)_PERSONAL" xfId="320"/>
    <cellStyle name="_KT (2)_PERSONAL_Book1" xfId="321"/>
    <cellStyle name="_KT (2)_PERSONAL_HTQ.8 GD1" xfId="322"/>
    <cellStyle name="_KT (2)_PERSONAL_HTQ.8 GD1_Book1" xfId="323"/>
    <cellStyle name="_KT (2)_PERSONAL_HTQ.8 GD1_Don gia quy 3 nam 2003 - Ban Dien Luc" xfId="324"/>
    <cellStyle name="_KT (2)_PERSONAL_HTQ.8 GD1_NC-VL2-2003" xfId="325"/>
    <cellStyle name="_KT (2)_PERSONAL_HTQ.8 GD1_NC-VL2-2003_1" xfId="326"/>
    <cellStyle name="_KT (2)_PERSONAL_HTQ.8 GD1_XL4Test5" xfId="327"/>
    <cellStyle name="_KT (2)_PERSONAL_khoiluongbdacdoa" xfId="328"/>
    <cellStyle name="_KT (2)_PERSONAL_Tong hop KHCB 2001" xfId="329"/>
    <cellStyle name="_KT (2)_PERSONAL_" xfId="330"/>
    <cellStyle name="_KT (2)_Qt-HT3PQ1(CauKho)" xfId="331"/>
    <cellStyle name="_KT (2)_Qt-HT3PQ1(CauKho)_Book1" xfId="332"/>
    <cellStyle name="_KT (2)_Qt-HT3PQ1(CauKho)_Don gia quy 3 nam 2003 - Ban Dien Luc" xfId="333"/>
    <cellStyle name="_KT (2)_Qt-HT3PQ1(CauKho)_Kiem Tra Don Gia" xfId="334"/>
    <cellStyle name="_KT (2)_Qt-HT3PQ1(CauKho)_NC-VL2-2003" xfId="335"/>
    <cellStyle name="_KT (2)_Qt-HT3PQ1(CauKho)_NC-VL2-2003_1" xfId="336"/>
    <cellStyle name="_KT (2)_Qt-HT3PQ1(CauKho)_XL4Test5" xfId="337"/>
    <cellStyle name="_KT (2)_QT-LCTP-AE" xfId="338"/>
    <cellStyle name="_KT (2)_quy luong con lai nam 2004" xfId="339"/>
    <cellStyle name="_KT (2)_TG-TH" xfId="340"/>
    <cellStyle name="_KT (2)_" xfId="341"/>
    <cellStyle name="_KT_TG" xfId="342"/>
    <cellStyle name="_KT_TG_1" xfId="343"/>
    <cellStyle name="_KT_TG_1_BANG TONG HOP TINH HINH THANH QUYET TOAN (MOI I)" xfId="344"/>
    <cellStyle name="_KT_TG_1_BAO CAO KLCT PT2000" xfId="345"/>
    <cellStyle name="_KT_TG_1_BAO CAO PT2000" xfId="346"/>
    <cellStyle name="_KT_TG_1_BAO CAO PT2000_Book1" xfId="347"/>
    <cellStyle name="_KT_TG_1_Bao cao XDCB 2001 - T11 KH dieu chinh 20-11-THAI" xfId="348"/>
    <cellStyle name="_KT_TG_1_BAO GIA NGAY 24-10-08 (co dam)" xfId="349"/>
    <cellStyle name="_KT_TG_1_Biểu KH 5 năm gửi UB sửa biểu VHXH" xfId="350"/>
    <cellStyle name="_KT_TG_1_Book1" xfId="351"/>
    <cellStyle name="_KT_TG_1_Book1_1" xfId="352"/>
    <cellStyle name="_KT_TG_1_Book1_1_Book1" xfId="353"/>
    <cellStyle name="_KT_TG_1_Book1_1_DanhMucDonGiaVTTB_Dien_TAM" xfId="354"/>
    <cellStyle name="_KT_TG_1_Book1_1_khoiluongbdacdoa" xfId="355"/>
    <cellStyle name="_KT_TG_1_Book1_2" xfId="356"/>
    <cellStyle name="_KT_TG_1_Book1_2_Book1" xfId="357"/>
    <cellStyle name="_KT_TG_1_Book1_3" xfId="358"/>
    <cellStyle name="_KT_TG_1_Book1_3_Book1" xfId="359"/>
    <cellStyle name="_KT_TG_1_Book1_3_DT truong thinh phu" xfId="360"/>
    <cellStyle name="_KT_TG_1_Book1_3_XL4Test5" xfId="361"/>
    <cellStyle name="_KT_TG_1_Book1_4" xfId="362"/>
    <cellStyle name="_KT_TG_1_Book1_BC-QT-WB-dthao" xfId="363"/>
    <cellStyle name="_KT_TG_1_Book1_Book1" xfId="364"/>
    <cellStyle name="_KT_TG_1_Book1_DanhMucDonGiaVTTB_Dien_TAM" xfId="365"/>
    <cellStyle name="_KT_TG_1_Book1_Kiem Tra Don Gia" xfId="367"/>
    <cellStyle name="_KT_TG_1_Book1_khoiluongbdacdoa" xfId="366"/>
    <cellStyle name="_KT_TG_1_Book1_Tong hop 3 tinh (11_5)-TTH-QN-QT" xfId="368"/>
    <cellStyle name="_KT_TG_1_Book1_" xfId="369"/>
    <cellStyle name="_KT_TG_1_CAU Khanh Nam(Thi Cong)" xfId="370"/>
    <cellStyle name="_KT_TG_1_DAU NOI PL-CL TAI PHU LAMHC" xfId="371"/>
    <cellStyle name="_KT_TG_1_Dcdtoan-bcnckt " xfId="372"/>
    <cellStyle name="_KT_TG_1_DN_MTP" xfId="373"/>
    <cellStyle name="_KT_TG_1_Dongia2-2003" xfId="374"/>
    <cellStyle name="_KT_TG_1_Dongia2-2003_DT truong thinh phu" xfId="375"/>
    <cellStyle name="_KT_TG_1_DT truong thinh phu" xfId="376"/>
    <cellStyle name="_KT_TG_1_DTCDT MR.2N110.HOCMON.TDTOAN.CCUNG" xfId="377"/>
    <cellStyle name="_KT_TG_1_DTDuong dong tien -sua tham tra 2009 - luong 650" xfId="378"/>
    <cellStyle name="_KT_TG_1_DU TRU VAT TU" xfId="379"/>
    <cellStyle name="_KT_TG_1_Kiem Tra Don Gia" xfId="381"/>
    <cellStyle name="_KT_TG_1_khoiluongbdacdoa" xfId="380"/>
    <cellStyle name="_KT_TG_1_Lora-tungchau" xfId="382"/>
    <cellStyle name="_KT_TG_1_moi" xfId="383"/>
    <cellStyle name="_KT_TG_1_PGIA-phieu tham tra Kho bac" xfId="384"/>
    <cellStyle name="_KT_TG_1_PT02-02" xfId="385"/>
    <cellStyle name="_KT_TG_1_PT02-02_Book1" xfId="386"/>
    <cellStyle name="_KT_TG_1_PT02-03" xfId="387"/>
    <cellStyle name="_KT_TG_1_PT02-03_Book1" xfId="388"/>
    <cellStyle name="_KT_TG_1_Qt-HT3PQ1(CauKho)" xfId="389"/>
    <cellStyle name="_KT_TG_1_Qt-HT3PQ1(CauKho)_Book1" xfId="390"/>
    <cellStyle name="_KT_TG_1_Qt-HT3PQ1(CauKho)_Don gia quy 3 nam 2003 - Ban Dien Luc" xfId="391"/>
    <cellStyle name="_KT_TG_1_Qt-HT3PQ1(CauKho)_Kiem Tra Don Gia" xfId="392"/>
    <cellStyle name="_KT_TG_1_Qt-HT3PQ1(CauKho)_NC-VL2-2003" xfId="393"/>
    <cellStyle name="_KT_TG_1_Qt-HT3PQ1(CauKho)_NC-VL2-2003_1" xfId="394"/>
    <cellStyle name="_KT_TG_1_Qt-HT3PQ1(CauKho)_XL4Test5" xfId="395"/>
    <cellStyle name="_KT_TG_1_QT-LCTP-AE" xfId="396"/>
    <cellStyle name="_KT_TG_1_Sheet2" xfId="397"/>
    <cellStyle name="_KT_TG_1_TEL OUT 2004" xfId="398"/>
    <cellStyle name="_KT_TG_1_Tong hop 3 tinh (11_5)-TTH-QN-QT" xfId="399"/>
    <cellStyle name="_KT_TG_1_XL4Poppy" xfId="400"/>
    <cellStyle name="_KT_TG_1_XL4Test5" xfId="401"/>
    <cellStyle name="_KT_TG_1_ÿÿÿÿÿ" xfId="402"/>
    <cellStyle name="_KT_TG_1_" xfId="403"/>
    <cellStyle name="_KT_TG_2" xfId="404"/>
    <cellStyle name="_KT_TG_2_BANG TONG HOP TINH HINH THANH QUYET TOAN (MOI I)" xfId="405"/>
    <cellStyle name="_KT_TG_2_BAO CAO KLCT PT2000" xfId="406"/>
    <cellStyle name="_KT_TG_2_BAO CAO PT2000" xfId="407"/>
    <cellStyle name="_KT_TG_2_BAO CAO PT2000_Book1" xfId="408"/>
    <cellStyle name="_KT_TG_2_Bao cao XDCB 2001 - T11 KH dieu chinh 20-11-THAI" xfId="409"/>
    <cellStyle name="_KT_TG_2_BAO GIA NGAY 24-10-08 (co dam)" xfId="410"/>
    <cellStyle name="_KT_TG_2_Biểu KH 5 năm gửi UB sửa biểu VHXH" xfId="411"/>
    <cellStyle name="_KT_TG_2_Book1" xfId="412"/>
    <cellStyle name="_KT_TG_2_Book1_1" xfId="413"/>
    <cellStyle name="_KT_TG_2_Book1_1_Book1" xfId="414"/>
    <cellStyle name="_KT_TG_2_Book1_1_DanhMucDonGiaVTTB_Dien_TAM" xfId="415"/>
    <cellStyle name="_KT_TG_2_Book1_1_khoiluongbdacdoa" xfId="416"/>
    <cellStyle name="_KT_TG_2_Book1_2" xfId="417"/>
    <cellStyle name="_KT_TG_2_Book1_2_Book1" xfId="418"/>
    <cellStyle name="_KT_TG_2_Book1_3" xfId="419"/>
    <cellStyle name="_KT_TG_2_Book1_3_Book1" xfId="420"/>
    <cellStyle name="_KT_TG_2_Book1_3_DT truong thinh phu" xfId="421"/>
    <cellStyle name="_KT_TG_2_Book1_3_XL4Test5" xfId="422"/>
    <cellStyle name="_KT_TG_2_Book1_4" xfId="423"/>
    <cellStyle name="_KT_TG_2_Book1_Book1" xfId="424"/>
    <cellStyle name="_KT_TG_2_Book1_DanhMucDonGiaVTTB_Dien_TAM" xfId="425"/>
    <cellStyle name="_KT_TG_2_Book1_Kiem Tra Don Gia" xfId="427"/>
    <cellStyle name="_KT_TG_2_Book1_khoiluongbdacdoa" xfId="426"/>
    <cellStyle name="_KT_TG_2_Book1_Tong hop 3 tinh (11_5)-TTH-QN-QT" xfId="428"/>
    <cellStyle name="_KT_TG_2_Book1_" xfId="429"/>
    <cellStyle name="_KT_TG_2_CAU Khanh Nam(Thi Cong)" xfId="430"/>
    <cellStyle name="_KT_TG_2_DAU NOI PL-CL TAI PHU LAMHC" xfId="431"/>
    <cellStyle name="_KT_TG_2_Dcdtoan-bcnckt " xfId="432"/>
    <cellStyle name="_KT_TG_2_DN_MTP" xfId="433"/>
    <cellStyle name="_KT_TG_2_Dongia2-2003" xfId="434"/>
    <cellStyle name="_KT_TG_2_Dongia2-2003_DT truong thinh phu" xfId="435"/>
    <cellStyle name="_KT_TG_2_DT truong thinh phu" xfId="436"/>
    <cellStyle name="_KT_TG_2_DTCDT MR.2N110.HOCMON.TDTOAN.CCUNG" xfId="437"/>
    <cellStyle name="_KT_TG_2_DTDuong dong tien -sua tham tra 2009 - luong 650" xfId="438"/>
    <cellStyle name="_KT_TG_2_DU TRU VAT TU" xfId="439"/>
    <cellStyle name="_KT_TG_2_Kiem Tra Don Gia" xfId="441"/>
    <cellStyle name="_KT_TG_2_khoiluongbdacdoa" xfId="440"/>
    <cellStyle name="_KT_TG_2_Lora-tungchau" xfId="442"/>
    <cellStyle name="_KT_TG_2_moi" xfId="443"/>
    <cellStyle name="_KT_TG_2_PGIA-phieu tham tra Kho bac" xfId="444"/>
    <cellStyle name="_KT_TG_2_PT02-02" xfId="445"/>
    <cellStyle name="_KT_TG_2_PT02-02_Book1" xfId="446"/>
    <cellStyle name="_KT_TG_2_PT02-03" xfId="447"/>
    <cellStyle name="_KT_TG_2_PT02-03_Book1" xfId="448"/>
    <cellStyle name="_KT_TG_2_Qt-HT3PQ1(CauKho)" xfId="449"/>
    <cellStyle name="_KT_TG_2_Qt-HT3PQ1(CauKho)_Book1" xfId="450"/>
    <cellStyle name="_KT_TG_2_Qt-HT3PQ1(CauKho)_Don gia quy 3 nam 2003 - Ban Dien Luc" xfId="451"/>
    <cellStyle name="_KT_TG_2_Qt-HT3PQ1(CauKho)_Kiem Tra Don Gia" xfId="452"/>
    <cellStyle name="_KT_TG_2_Qt-HT3PQ1(CauKho)_NC-VL2-2003" xfId="453"/>
    <cellStyle name="_KT_TG_2_Qt-HT3PQ1(CauKho)_NC-VL2-2003_1" xfId="454"/>
    <cellStyle name="_KT_TG_2_Qt-HT3PQ1(CauKho)_XL4Test5" xfId="455"/>
    <cellStyle name="_KT_TG_2_QT-LCTP-AE" xfId="456"/>
    <cellStyle name="_KT_TG_2_quy luong con lai nam 2004" xfId="457"/>
    <cellStyle name="_KT_TG_2_Sheet2" xfId="458"/>
    <cellStyle name="_KT_TG_2_TEL OUT 2004" xfId="459"/>
    <cellStyle name="_KT_TG_2_Tong hop 3 tinh (11_5)-TTH-QN-QT" xfId="460"/>
    <cellStyle name="_KT_TG_2_XL4Poppy" xfId="461"/>
    <cellStyle name="_KT_TG_2_XL4Test5" xfId="462"/>
    <cellStyle name="_KT_TG_2_ÿÿÿÿÿ" xfId="463"/>
    <cellStyle name="_KT_TG_2_" xfId="464"/>
    <cellStyle name="_KT_TG_3" xfId="465"/>
    <cellStyle name="_KT_TG_4" xfId="466"/>
    <cellStyle name="_KT_TG_4_Book1" xfId="467"/>
    <cellStyle name="_KT_TG_4_Lora-tungchau" xfId="468"/>
    <cellStyle name="_KT_TG_4_Qt-HT3PQ1(CauKho)" xfId="469"/>
    <cellStyle name="_KT_TG_4_Qt-HT3PQ1(CauKho)_Book1" xfId="470"/>
    <cellStyle name="_KT_TG_4_Qt-HT3PQ1(CauKho)_Don gia quy 3 nam 2003 - Ban Dien Luc" xfId="471"/>
    <cellStyle name="_KT_TG_4_Qt-HT3PQ1(CauKho)_Kiem Tra Don Gia" xfId="472"/>
    <cellStyle name="_KT_TG_4_Qt-HT3PQ1(CauKho)_NC-VL2-2003" xfId="473"/>
    <cellStyle name="_KT_TG_4_Qt-HT3PQ1(CauKho)_NC-VL2-2003_1" xfId="474"/>
    <cellStyle name="_KT_TG_4_Qt-HT3PQ1(CauKho)_XL4Test5" xfId="475"/>
    <cellStyle name="_KT_TG_4_quy luong con lai nam 2004" xfId="476"/>
    <cellStyle name="_KT_TG_4_" xfId="477"/>
    <cellStyle name="_KT_TG_Book1" xfId="478"/>
    <cellStyle name="_KT_TG_DTDuong dong tien -sua tham tra 2009 - luong 650" xfId="479"/>
    <cellStyle name="_KT_TG_quy luong con lai nam 2004" xfId="480"/>
    <cellStyle name="_Kh ql62 (2010) 11-09" xfId="70"/>
    <cellStyle name="_khoiluongbdacdoa" xfId="71"/>
    <cellStyle name="_Lora-tungchau" xfId="481"/>
    <cellStyle name="_Lora-tungchau_Book1" xfId="482"/>
    <cellStyle name="_Lora-tungchau_Kiem Tra Don Gia" xfId="483"/>
    <cellStyle name="_MauThanTKKT-goi7-DonGia2143(vl t7)" xfId="484"/>
    <cellStyle name="_Nhu cau von ung truoc 2011 Tha h Hoa + Nge An gui TW" xfId="485"/>
    <cellStyle name="_PERSONAL" xfId="486"/>
    <cellStyle name="_PERSONAL_Book1" xfId="487"/>
    <cellStyle name="_PERSONAL_HTQ.8 GD1" xfId="488"/>
    <cellStyle name="_PERSONAL_HTQ.8 GD1_Book1" xfId="489"/>
    <cellStyle name="_PERSONAL_HTQ.8 GD1_Don gia quy 3 nam 2003 - Ban Dien Luc" xfId="490"/>
    <cellStyle name="_PERSONAL_HTQ.8 GD1_NC-VL2-2003" xfId="491"/>
    <cellStyle name="_PERSONAL_HTQ.8 GD1_NC-VL2-2003_1" xfId="492"/>
    <cellStyle name="_PERSONAL_HTQ.8 GD1_XL4Test5" xfId="493"/>
    <cellStyle name="_PERSONAL_khoiluongbdacdoa" xfId="494"/>
    <cellStyle name="_PERSONAL_Tong hop KHCB 2001" xfId="495"/>
    <cellStyle name="_PERSONAL_" xfId="496"/>
    <cellStyle name="_Q TOAN  SCTX QL.62 QUI I ( oanh)" xfId="497"/>
    <cellStyle name="_Q TOAN  SCTX QL.62 QUI II ( oanh)" xfId="498"/>
    <cellStyle name="_QT SCTXQL62_QT1 (Cty QL)" xfId="499"/>
    <cellStyle name="_Qt-HT3PQ1(CauKho)" xfId="500"/>
    <cellStyle name="_Qt-HT3PQ1(CauKho)_Book1" xfId="501"/>
    <cellStyle name="_Qt-HT3PQ1(CauKho)_Don gia quy 3 nam 2003 - Ban Dien Luc" xfId="502"/>
    <cellStyle name="_Qt-HT3PQ1(CauKho)_Kiem Tra Don Gia" xfId="503"/>
    <cellStyle name="_Qt-HT3PQ1(CauKho)_NC-VL2-2003" xfId="504"/>
    <cellStyle name="_Qt-HT3PQ1(CauKho)_NC-VL2-2003_1" xfId="505"/>
    <cellStyle name="_Qt-HT3PQ1(CauKho)_XL4Test5" xfId="506"/>
    <cellStyle name="_QT-LCTP-AE" xfId="507"/>
    <cellStyle name="_quy luong con lai nam 2004" xfId="508"/>
    <cellStyle name="_Sheet1" xfId="509"/>
    <cellStyle name="_Sheet2" xfId="510"/>
    <cellStyle name="_TG-TH" xfId="511"/>
    <cellStyle name="_TG-TH_1" xfId="512"/>
    <cellStyle name="_TG-TH_1_BANG TONG HOP TINH HINH THANH QUYET TOAN (MOI I)" xfId="513"/>
    <cellStyle name="_TG-TH_1_BAO CAO KLCT PT2000" xfId="514"/>
    <cellStyle name="_TG-TH_1_BAO CAO PT2000" xfId="515"/>
    <cellStyle name="_TG-TH_1_BAO CAO PT2000_Book1" xfId="516"/>
    <cellStyle name="_TG-TH_1_Bao cao XDCB 2001 - T11 KH dieu chinh 20-11-THAI" xfId="517"/>
    <cellStyle name="_TG-TH_1_BAO GIA NGAY 24-10-08 (co dam)" xfId="518"/>
    <cellStyle name="_TG-TH_1_Biểu KH 5 năm gửi UB sửa biểu VHXH" xfId="519"/>
    <cellStyle name="_TG-TH_1_Book1" xfId="520"/>
    <cellStyle name="_TG-TH_1_Book1_1" xfId="521"/>
    <cellStyle name="_TG-TH_1_Book1_1_Book1" xfId="522"/>
    <cellStyle name="_TG-TH_1_Book1_1_DanhMucDonGiaVTTB_Dien_TAM" xfId="523"/>
    <cellStyle name="_TG-TH_1_Book1_1_khoiluongbdacdoa" xfId="524"/>
    <cellStyle name="_TG-TH_1_Book1_2" xfId="525"/>
    <cellStyle name="_TG-TH_1_Book1_2_Book1" xfId="526"/>
    <cellStyle name="_TG-TH_1_Book1_3" xfId="527"/>
    <cellStyle name="_TG-TH_1_Book1_3_Book1" xfId="528"/>
    <cellStyle name="_TG-TH_1_Book1_3_DT truong thinh phu" xfId="529"/>
    <cellStyle name="_TG-TH_1_Book1_3_XL4Test5" xfId="530"/>
    <cellStyle name="_TG-TH_1_Book1_4" xfId="531"/>
    <cellStyle name="_TG-TH_1_Book1_BC-QT-WB-dthao" xfId="532"/>
    <cellStyle name="_TG-TH_1_Book1_Book1" xfId="533"/>
    <cellStyle name="_TG-TH_1_Book1_DanhMucDonGiaVTTB_Dien_TAM" xfId="534"/>
    <cellStyle name="_TG-TH_1_Book1_Kiem Tra Don Gia" xfId="536"/>
    <cellStyle name="_TG-TH_1_Book1_khoiluongbdacdoa" xfId="535"/>
    <cellStyle name="_TG-TH_1_Book1_Tong hop 3 tinh (11_5)-TTH-QN-QT" xfId="537"/>
    <cellStyle name="_TG-TH_1_Book1_" xfId="538"/>
    <cellStyle name="_TG-TH_1_CAU Khanh Nam(Thi Cong)" xfId="539"/>
    <cellStyle name="_TG-TH_1_DAU NOI PL-CL TAI PHU LAMHC" xfId="540"/>
    <cellStyle name="_TG-TH_1_Dcdtoan-bcnckt " xfId="541"/>
    <cellStyle name="_TG-TH_1_DN_MTP" xfId="542"/>
    <cellStyle name="_TG-TH_1_Dongia2-2003" xfId="543"/>
    <cellStyle name="_TG-TH_1_Dongia2-2003_DT truong thinh phu" xfId="544"/>
    <cellStyle name="_TG-TH_1_DT truong thinh phu" xfId="545"/>
    <cellStyle name="_TG-TH_1_DTCDT MR.2N110.HOCMON.TDTOAN.CCUNG" xfId="546"/>
    <cellStyle name="_TG-TH_1_DTDuong dong tien -sua tham tra 2009 - luong 650" xfId="547"/>
    <cellStyle name="_TG-TH_1_DU TRU VAT TU" xfId="548"/>
    <cellStyle name="_TG-TH_1_Kiem Tra Don Gia" xfId="550"/>
    <cellStyle name="_TG-TH_1_khoiluongbdacdoa" xfId="549"/>
    <cellStyle name="_TG-TH_1_Lora-tungchau" xfId="551"/>
    <cellStyle name="_TG-TH_1_moi" xfId="552"/>
    <cellStyle name="_TG-TH_1_PGIA-phieu tham tra Kho bac" xfId="553"/>
    <cellStyle name="_TG-TH_1_PT02-02" xfId="554"/>
    <cellStyle name="_TG-TH_1_PT02-02_Book1" xfId="555"/>
    <cellStyle name="_TG-TH_1_PT02-03" xfId="556"/>
    <cellStyle name="_TG-TH_1_PT02-03_Book1" xfId="557"/>
    <cellStyle name="_TG-TH_1_Qt-HT3PQ1(CauKho)" xfId="558"/>
    <cellStyle name="_TG-TH_1_Qt-HT3PQ1(CauKho)_Book1" xfId="559"/>
    <cellStyle name="_TG-TH_1_Qt-HT3PQ1(CauKho)_Don gia quy 3 nam 2003 - Ban Dien Luc" xfId="560"/>
    <cellStyle name="_TG-TH_1_Qt-HT3PQ1(CauKho)_Kiem Tra Don Gia" xfId="561"/>
    <cellStyle name="_TG-TH_1_Qt-HT3PQ1(CauKho)_NC-VL2-2003" xfId="562"/>
    <cellStyle name="_TG-TH_1_Qt-HT3PQ1(CauKho)_NC-VL2-2003_1" xfId="563"/>
    <cellStyle name="_TG-TH_1_Qt-HT3PQ1(CauKho)_XL4Test5" xfId="564"/>
    <cellStyle name="_TG-TH_1_QT-LCTP-AE" xfId="565"/>
    <cellStyle name="_TG-TH_1_Sheet2" xfId="566"/>
    <cellStyle name="_TG-TH_1_TEL OUT 2004" xfId="567"/>
    <cellStyle name="_TG-TH_1_Tong hop 3 tinh (11_5)-TTH-QN-QT" xfId="568"/>
    <cellStyle name="_TG-TH_1_XL4Poppy" xfId="569"/>
    <cellStyle name="_TG-TH_1_XL4Test5" xfId="570"/>
    <cellStyle name="_TG-TH_1_ÿÿÿÿÿ" xfId="571"/>
    <cellStyle name="_TG-TH_1_" xfId="572"/>
    <cellStyle name="_TG-TH_2" xfId="573"/>
    <cellStyle name="_TG-TH_2_BANG TONG HOP TINH HINH THANH QUYET TOAN (MOI I)" xfId="574"/>
    <cellStyle name="_TG-TH_2_BAO CAO KLCT PT2000" xfId="575"/>
    <cellStyle name="_TG-TH_2_BAO CAO PT2000" xfId="576"/>
    <cellStyle name="_TG-TH_2_BAO CAO PT2000_Book1" xfId="577"/>
    <cellStyle name="_TG-TH_2_Bao cao XDCB 2001 - T11 KH dieu chinh 20-11-THAI" xfId="578"/>
    <cellStyle name="_TG-TH_2_BAO GIA NGAY 24-10-08 (co dam)" xfId="579"/>
    <cellStyle name="_TG-TH_2_Biểu KH 5 năm gửi UB sửa biểu VHXH" xfId="580"/>
    <cellStyle name="_TG-TH_2_Book1" xfId="581"/>
    <cellStyle name="_TG-TH_2_Book1_1" xfId="582"/>
    <cellStyle name="_TG-TH_2_Book1_1_Book1" xfId="583"/>
    <cellStyle name="_TG-TH_2_Book1_1_DanhMucDonGiaVTTB_Dien_TAM" xfId="584"/>
    <cellStyle name="_TG-TH_2_Book1_1_khoiluongbdacdoa" xfId="585"/>
    <cellStyle name="_TG-TH_2_Book1_2" xfId="586"/>
    <cellStyle name="_TG-TH_2_Book1_2_Book1" xfId="587"/>
    <cellStyle name="_TG-TH_2_Book1_3" xfId="588"/>
    <cellStyle name="_TG-TH_2_Book1_3_Book1" xfId="589"/>
    <cellStyle name="_TG-TH_2_Book1_3_DT truong thinh phu" xfId="590"/>
    <cellStyle name="_TG-TH_2_Book1_3_XL4Test5" xfId="591"/>
    <cellStyle name="_TG-TH_2_Book1_4" xfId="592"/>
    <cellStyle name="_TG-TH_2_Book1_Book1" xfId="593"/>
    <cellStyle name="_TG-TH_2_Book1_DanhMucDonGiaVTTB_Dien_TAM" xfId="594"/>
    <cellStyle name="_TG-TH_2_Book1_Kiem Tra Don Gia" xfId="596"/>
    <cellStyle name="_TG-TH_2_Book1_khoiluongbdacdoa" xfId="595"/>
    <cellStyle name="_TG-TH_2_Book1_Tong hop 3 tinh (11_5)-TTH-QN-QT" xfId="597"/>
    <cellStyle name="_TG-TH_2_Book1_" xfId="598"/>
    <cellStyle name="_TG-TH_2_CAU Khanh Nam(Thi Cong)" xfId="599"/>
    <cellStyle name="_TG-TH_2_DAU NOI PL-CL TAI PHU LAMHC" xfId="600"/>
    <cellStyle name="_TG-TH_2_Dcdtoan-bcnckt " xfId="601"/>
    <cellStyle name="_TG-TH_2_DN_MTP" xfId="602"/>
    <cellStyle name="_TG-TH_2_Dongia2-2003" xfId="603"/>
    <cellStyle name="_TG-TH_2_Dongia2-2003_DT truong thinh phu" xfId="604"/>
    <cellStyle name="_TG-TH_2_DT truong thinh phu" xfId="605"/>
    <cellStyle name="_TG-TH_2_DTCDT MR.2N110.HOCMON.TDTOAN.CCUNG" xfId="606"/>
    <cellStyle name="_TG-TH_2_DTDuong dong tien -sua tham tra 2009 - luong 650" xfId="607"/>
    <cellStyle name="_TG-TH_2_DU TRU VAT TU" xfId="608"/>
    <cellStyle name="_TG-TH_2_Kiem Tra Don Gia" xfId="610"/>
    <cellStyle name="_TG-TH_2_khoiluongbdacdoa" xfId="609"/>
    <cellStyle name="_TG-TH_2_Lora-tungchau" xfId="611"/>
    <cellStyle name="_TG-TH_2_moi" xfId="612"/>
    <cellStyle name="_TG-TH_2_PGIA-phieu tham tra Kho bac" xfId="613"/>
    <cellStyle name="_TG-TH_2_PT02-02" xfId="614"/>
    <cellStyle name="_TG-TH_2_PT02-02_Book1" xfId="615"/>
    <cellStyle name="_TG-TH_2_PT02-03" xfId="616"/>
    <cellStyle name="_TG-TH_2_PT02-03_Book1" xfId="617"/>
    <cellStyle name="_TG-TH_2_Qt-HT3PQ1(CauKho)" xfId="618"/>
    <cellStyle name="_TG-TH_2_Qt-HT3PQ1(CauKho)_Book1" xfId="619"/>
    <cellStyle name="_TG-TH_2_Qt-HT3PQ1(CauKho)_Don gia quy 3 nam 2003 - Ban Dien Luc" xfId="620"/>
    <cellStyle name="_TG-TH_2_Qt-HT3PQ1(CauKho)_Kiem Tra Don Gia" xfId="621"/>
    <cellStyle name="_TG-TH_2_Qt-HT3PQ1(CauKho)_NC-VL2-2003" xfId="622"/>
    <cellStyle name="_TG-TH_2_Qt-HT3PQ1(CauKho)_NC-VL2-2003_1" xfId="623"/>
    <cellStyle name="_TG-TH_2_Qt-HT3PQ1(CauKho)_XL4Test5" xfId="624"/>
    <cellStyle name="_TG-TH_2_QT-LCTP-AE" xfId="625"/>
    <cellStyle name="_TG-TH_2_quy luong con lai nam 2004" xfId="626"/>
    <cellStyle name="_TG-TH_2_Sheet2" xfId="627"/>
    <cellStyle name="_TG-TH_2_TEL OUT 2004" xfId="628"/>
    <cellStyle name="_TG-TH_2_Tong hop 3 tinh (11_5)-TTH-QN-QT" xfId="629"/>
    <cellStyle name="_TG-TH_2_XL4Poppy" xfId="630"/>
    <cellStyle name="_TG-TH_2_XL4Test5" xfId="631"/>
    <cellStyle name="_TG-TH_2_ÿÿÿÿÿ" xfId="632"/>
    <cellStyle name="_TG-TH_2_" xfId="633"/>
    <cellStyle name="_TG-TH_3" xfId="634"/>
    <cellStyle name="_TG-TH_3_Book1" xfId="635"/>
    <cellStyle name="_TG-TH_3_Lora-tungchau" xfId="636"/>
    <cellStyle name="_TG-TH_3_Qt-HT3PQ1(CauKho)" xfId="637"/>
    <cellStyle name="_TG-TH_3_Qt-HT3PQ1(CauKho)_Book1" xfId="638"/>
    <cellStyle name="_TG-TH_3_Qt-HT3PQ1(CauKho)_Don gia quy 3 nam 2003 - Ban Dien Luc" xfId="639"/>
    <cellStyle name="_TG-TH_3_Qt-HT3PQ1(CauKho)_Kiem Tra Don Gia" xfId="640"/>
    <cellStyle name="_TG-TH_3_Qt-HT3PQ1(CauKho)_NC-VL2-2003" xfId="641"/>
    <cellStyle name="_TG-TH_3_Qt-HT3PQ1(CauKho)_NC-VL2-2003_1" xfId="642"/>
    <cellStyle name="_TG-TH_3_Qt-HT3PQ1(CauKho)_XL4Test5" xfId="643"/>
    <cellStyle name="_TG-TH_3_quy luong con lai nam 2004" xfId="644"/>
    <cellStyle name="_TG-TH_3_" xfId="645"/>
    <cellStyle name="_TG-TH_4" xfId="646"/>
    <cellStyle name="_TG-TH_4_Book1" xfId="647"/>
    <cellStyle name="_TG-TH_4_DTDuong dong tien -sua tham tra 2009 - luong 650" xfId="648"/>
    <cellStyle name="_TG-TH_4_quy luong con lai nam 2004" xfId="649"/>
    <cellStyle name="_TKP" xfId="651"/>
    <cellStyle name="_Tong dutoan PP LAHAI" xfId="652"/>
    <cellStyle name="_Tong hop 3 tinh (11_5)-TTH-QN-QT" xfId="653"/>
    <cellStyle name="_Tong hop may cheu nganh 1" xfId="654"/>
    <cellStyle name="_TH KHAI TOAN THU THIEM cac tuyen TT noi" xfId="650"/>
    <cellStyle name="_ung 2011 - 11-6-Thanh hoa-Nghe an" xfId="655"/>
    <cellStyle name="_ung truoc 2011 NSTW Thanh Hoa + Nge An gui Thu 12-5" xfId="656"/>
    <cellStyle name="_ung truoc cua long an (6-5-2010)" xfId="657"/>
    <cellStyle name="_ung von chinh thuc doan kiem tra TAY NAM BO" xfId="658"/>
    <cellStyle name="_Ung von nam 2011 vung TNB - Doan Cong tac (12-5-2010)" xfId="659"/>
    <cellStyle name="_Ung von nam 2011 vung TNB - Doan Cong tac (12-5-2010)_Copy of ghep 3 bieu trinh LD BO 28-6 (TPCP)" xfId="660"/>
    <cellStyle name="_ÿÿÿÿÿ" xfId="661"/>
    <cellStyle name="_ÿÿÿÿÿ_Kh ql62 (2010) 11-09" xfId="662"/>
    <cellStyle name="_" xfId="663"/>
    <cellStyle name="__1" xfId="664"/>
    <cellStyle name="__Bao gia TB Kon Dao 2010" xfId="665"/>
    <cellStyle name="~1" xfId="666"/>
    <cellStyle name="’Ê‰Ý [0.00]_laroux" xfId="667"/>
    <cellStyle name="’Ê‰Ý_laroux" xfId="668"/>
    <cellStyle name="•W?_Format" xfId="669"/>
    <cellStyle name="•W€_¯–ì" xfId="670"/>
    <cellStyle name="•W_¯–ì" xfId="671"/>
    <cellStyle name="W_MARINE" xfId="672"/>
    <cellStyle name="0" xfId="673"/>
    <cellStyle name="0.0" xfId="674"/>
    <cellStyle name="0.00" xfId="675"/>
    <cellStyle name="1" xfId="676"/>
    <cellStyle name="1_17 bieu (hung cap nhap)" xfId="677"/>
    <cellStyle name="1_17 bieu (hung cap nhap) 2" xfId="1840"/>
    <cellStyle name="1_17 bieu (hung cap nhap) 3" xfId="1788"/>
    <cellStyle name="1_17 bieu (hung cap nhap) 4" xfId="1897"/>
    <cellStyle name="1_7 noi 48 goi C5 9 vi na" xfId="678"/>
    <cellStyle name="1_BANG KE VAT TU" xfId="679"/>
    <cellStyle name="1_Bao cao doan cong tac cua Bo thang 4-2010" xfId="680"/>
    <cellStyle name="1_Bao cao doan cong tac cua Bo thang 4-2010 2" xfId="1841"/>
    <cellStyle name="1_Bao cao doan cong tac cua Bo thang 4-2010 3" xfId="1789"/>
    <cellStyle name="1_Bao cao giai ngan von dau tu nam 2009 (theo doi)" xfId="681"/>
    <cellStyle name="1_Bao cao giai ngan von dau tu nam 2009 (theo doi) 2" xfId="1842"/>
    <cellStyle name="1_Bao cao giai ngan von dau tu nam 2009 (theo doi) 3" xfId="1790"/>
    <cellStyle name="1_Bao cao giai ngan von dau tu nam 2009 (theo doi)_Bao cao doan cong tac cua Bo thang 4-2010" xfId="682"/>
    <cellStyle name="1_Bao cao giai ngan von dau tu nam 2009 (theo doi)_Bao cao doan cong tac cua Bo thang 4-2010 2" xfId="1843"/>
    <cellStyle name="1_Bao cao giai ngan von dau tu nam 2009 (theo doi)_Bao cao doan cong tac cua Bo thang 4-2010 3" xfId="1791"/>
    <cellStyle name="1_Bao cao giai ngan von dau tu nam 2009 (theo doi)_Ke hoach 2009 (theo doi) -1" xfId="683"/>
    <cellStyle name="1_Bao cao giai ngan von dau tu nam 2009 (theo doi)_Ke hoach 2009 (theo doi) -1 2" xfId="1844"/>
    <cellStyle name="1_Bao cao giai ngan von dau tu nam 2009 (theo doi)_Ke hoach 2009 (theo doi) -1 3" xfId="1792"/>
    <cellStyle name="1_Bao cao KP tu chu" xfId="684"/>
    <cellStyle name="1_BAO GIA NGAY 24-10-08 (co dam)" xfId="685"/>
    <cellStyle name="1_Bao gia TB Kon Dao 2010" xfId="686"/>
    <cellStyle name="1_Bao gia TB Kon Dao 2010 2" xfId="1845"/>
    <cellStyle name="1_Bao gia TB Kon Dao 2010 3" xfId="1793"/>
    <cellStyle name="1_Bao gia TB Kon Dao 2010 4" xfId="1898"/>
    <cellStyle name="1_BC 8 thang 2009 ve CT trong diem 5nam" xfId="687"/>
    <cellStyle name="1_BC 8 thang 2009 ve CT trong diem 5nam 2" xfId="1846"/>
    <cellStyle name="1_BC 8 thang 2009 ve CT trong diem 5nam 3" xfId="1794"/>
    <cellStyle name="1_BC 8 thang 2009 ve CT trong diem 5nam_Bao cao doan cong tac cua Bo thang 4-2010" xfId="688"/>
    <cellStyle name="1_BC 8 thang 2009 ve CT trong diem 5nam_Bao cao doan cong tac cua Bo thang 4-2010 2" xfId="1847"/>
    <cellStyle name="1_BC 8 thang 2009 ve CT trong diem 5nam_Bao cao doan cong tac cua Bo thang 4-2010 3" xfId="1795"/>
    <cellStyle name="1_BC 8 thang 2009 ve CT trong diem 5nam_bieu 01" xfId="689"/>
    <cellStyle name="1_BC 8 thang 2009 ve CT trong diem 5nam_bieu 01 2" xfId="1848"/>
    <cellStyle name="1_BC 8 thang 2009 ve CT trong diem 5nam_bieu 01 3" xfId="1796"/>
    <cellStyle name="1_BC 8 thang 2009 ve CT trong diem 5nam_bieu 01_Bao cao doan cong tac cua Bo thang 4-2010" xfId="690"/>
    <cellStyle name="1_BC 8 thang 2009 ve CT trong diem 5nam_bieu 01_Bao cao doan cong tac cua Bo thang 4-2010 2" xfId="1849"/>
    <cellStyle name="1_BC 8 thang 2009 ve CT trong diem 5nam_bieu 01_Bao cao doan cong tac cua Bo thang 4-2010 3" xfId="1797"/>
    <cellStyle name="1_BC nam 2007 (UB)" xfId="691"/>
    <cellStyle name="1_BC nam 2007 (UB) 2" xfId="1850"/>
    <cellStyle name="1_BC nam 2007 (UB) 3" xfId="1798"/>
    <cellStyle name="1_BC nam 2007 (UB)_Bao cao doan cong tac cua Bo thang 4-2010" xfId="692"/>
    <cellStyle name="1_BC nam 2007 (UB)_Bao cao doan cong tac cua Bo thang 4-2010 2" xfId="1851"/>
    <cellStyle name="1_BC nam 2007 (UB)_Bao cao doan cong tac cua Bo thang 4-2010 3" xfId="1799"/>
    <cellStyle name="1_bieu tong hop" xfId="693"/>
    <cellStyle name="1_Book1" xfId="694"/>
    <cellStyle name="1_Book1 2" xfId="1852"/>
    <cellStyle name="1_Book1 3" xfId="1800"/>
    <cellStyle name="1_Book1 4" xfId="1899"/>
    <cellStyle name="1_Book1_1" xfId="695"/>
    <cellStyle name="1_Book1_1 2" xfId="1853"/>
    <cellStyle name="1_Book1_1 3" xfId="1801"/>
    <cellStyle name="1_Book1_1_VBPL kiểm toán Đầu tư XDCB 2010" xfId="696"/>
    <cellStyle name="1_Book1_Bao cao doan cong tac cua Bo thang 4-2010" xfId="697"/>
    <cellStyle name="1_Book1_BL vu" xfId="698"/>
    <cellStyle name="1_Book1_Book1" xfId="699"/>
    <cellStyle name="1_Book1_Gia - Thanh An" xfId="700"/>
    <cellStyle name="1_Book1_VBPL kiểm toán Đầu tư XDCB 2010" xfId="701"/>
    <cellStyle name="1_Book2" xfId="702"/>
    <cellStyle name="1_Book2 2" xfId="1854"/>
    <cellStyle name="1_Book2 3" xfId="1802"/>
    <cellStyle name="1_Book2_Bao cao doan cong tac cua Bo thang 4-2010" xfId="703"/>
    <cellStyle name="1_Book2_Bao cao doan cong tac cua Bo thang 4-2010 2" xfId="1855"/>
    <cellStyle name="1_Book2_Bao cao doan cong tac cua Bo thang 4-2010 3" xfId="1803"/>
    <cellStyle name="1_Cau thuy dien Ban La (Cu Anh)" xfId="704"/>
    <cellStyle name="1_Copy of ghep 3 bieu trinh LD BO 28-6 (TPCP)" xfId="705"/>
    <cellStyle name="1_Danh sach gui BC thuc hien KH2009" xfId="706"/>
    <cellStyle name="1_Danh sach gui BC thuc hien KH2009 2" xfId="1856"/>
    <cellStyle name="1_Danh sach gui BC thuc hien KH2009 3" xfId="1804"/>
    <cellStyle name="1_Danh sach gui BC thuc hien KH2009_Bao cao doan cong tac cua Bo thang 4-2010" xfId="707"/>
    <cellStyle name="1_Danh sach gui BC thuc hien KH2009_Bao cao doan cong tac cua Bo thang 4-2010 2" xfId="1857"/>
    <cellStyle name="1_Danh sach gui BC thuc hien KH2009_Bao cao doan cong tac cua Bo thang 4-2010 3" xfId="1805"/>
    <cellStyle name="1_Danh sach gui BC thuc hien KH2009_Ke hoach 2009 (theo doi) -1" xfId="708"/>
    <cellStyle name="1_Danh sach gui BC thuc hien KH2009_Ke hoach 2009 (theo doi) -1 2" xfId="1858"/>
    <cellStyle name="1_Danh sach gui BC thuc hien KH2009_Ke hoach 2009 (theo doi) -1 3" xfId="1806"/>
    <cellStyle name="1_Don gia Du thau ( XL19)" xfId="709"/>
    <cellStyle name="1_Don gia Du thau ( XL19) 2" xfId="1859"/>
    <cellStyle name="1_Don gia Du thau ( XL19) 3" xfId="1807"/>
    <cellStyle name="1_DT972000" xfId="710"/>
    <cellStyle name="1_dtCau Km3+429,21TL685" xfId="711"/>
    <cellStyle name="1_Dtdchinh2397" xfId="712"/>
    <cellStyle name="1_Du toan 558 (Km17+508.12 - Km 22)" xfId="714"/>
    <cellStyle name="1_du toan lan 3" xfId="715"/>
    <cellStyle name="1_Du thau" xfId="713"/>
    <cellStyle name="1_Gia - Thanh An" xfId="716"/>
    <cellStyle name="1_Gia - Thanh An 2" xfId="1860"/>
    <cellStyle name="1_Gia - Thanh An 3" xfId="1808"/>
    <cellStyle name="1_Gia - Thanh An 4" xfId="1900"/>
    <cellStyle name="1_Gia_VLQL48_duyet " xfId="717"/>
    <cellStyle name="1_GIA-DUTHAUsuaNS" xfId="718"/>
    <cellStyle name="1_GIA-DUTHAUsuaNS 2" xfId="1861"/>
    <cellStyle name="1_GIA-DUTHAUsuaNS 3" xfId="1809"/>
    <cellStyle name="1_GIA-DUTHAUsuaNS 4" xfId="1901"/>
    <cellStyle name="1_KL km 0-km3+300 dieu chinh 4-2008" xfId="723"/>
    <cellStyle name="1_KL km 0-km3+300 dieu chinh 4-2008 2" xfId="1864"/>
    <cellStyle name="1_KL km 0-km3+300 dieu chinh 4-2008 3" xfId="1812"/>
    <cellStyle name="1_KL km 0-km3+300 dieu chinh 4-2008 4" xfId="1902"/>
    <cellStyle name="1_KLNM 1303" xfId="724"/>
    <cellStyle name="1_KlQdinhduyet" xfId="725"/>
    <cellStyle name="1_KH 2007 (theo doi)" xfId="719"/>
    <cellStyle name="1_KH 2007 (theo doi) 2" xfId="1862"/>
    <cellStyle name="1_KH 2007 (theo doi) 3" xfId="1810"/>
    <cellStyle name="1_KH 2007 (theo doi)_Bao cao doan cong tac cua Bo thang 4-2010" xfId="720"/>
    <cellStyle name="1_KH 2007 (theo doi)_Bao cao doan cong tac cua Bo thang 4-2010 2" xfId="1863"/>
    <cellStyle name="1_KH 2007 (theo doi)_Bao cao doan cong tac cua Bo thang 4-2010 3" xfId="1811"/>
    <cellStyle name="1_Kh ql62 (2010) 11-09" xfId="721"/>
    <cellStyle name="1_khoiluongbdacdoa" xfId="722"/>
    <cellStyle name="1_LuuNgay17-03-2009Đơn KN Cục thuế" xfId="726"/>
    <cellStyle name="1_NTHOC" xfId="727"/>
    <cellStyle name="1_NTHOC_Tong hop theo doi von TPCP" xfId="728"/>
    <cellStyle name="1_NTHOC_Tong hop theo doi von TPCP_Bao cao kiem toan kh 2010" xfId="729"/>
    <cellStyle name="1_NTHOC_Tong hop theo doi von TPCP_Ke hoach 2010 (theo doi)2" xfId="730"/>
    <cellStyle name="1_NTHOC_Tong hop theo doi von TPCP_QD UBND tinh" xfId="731"/>
    <cellStyle name="1_NTHOC_Tong hop theo doi von TPCP_Worksheet in D: My Documents Luc Van ban xu ly Nam 2011 Bao cao ra soat tam ung TPCP" xfId="732"/>
    <cellStyle name="1_QT Thue GTGT 2008" xfId="733"/>
    <cellStyle name="1_QT Thue GTGT 2008 2" xfId="1865"/>
    <cellStyle name="1_QT Thue GTGT 2008 3" xfId="1813"/>
    <cellStyle name="1_QT Thue GTGT 2008 4" xfId="1903"/>
    <cellStyle name="1_Ra soat Giai ngan 2007 (dang lam)" xfId="734"/>
    <cellStyle name="1_Ra soat Giai ngan 2007 (dang lam) 2" xfId="1866"/>
    <cellStyle name="1_Ra soat Giai ngan 2007 (dang lam) 3" xfId="1814"/>
    <cellStyle name="1_TonghopKL_BOY-sual2" xfId="738"/>
    <cellStyle name="1_Theo doi von TPCP (dang lam)" xfId="735"/>
    <cellStyle name="1_Theo doi von TPCP (dang lam) 2" xfId="1867"/>
    <cellStyle name="1_Theo doi von TPCP (dang lam) 3" xfId="1815"/>
    <cellStyle name="1_Thong ke cong" xfId="736"/>
    <cellStyle name="1_thong ke giao dan sinh" xfId="737"/>
    <cellStyle name="1_TRUNG PMU 5" xfId="739"/>
    <cellStyle name="1_VBPL kiểm toán Đầu tư XDCB 2010" xfId="740"/>
    <cellStyle name="1_VBPL kiểm toán Đầu tư XDCB 2010 2" xfId="1868"/>
    <cellStyle name="1_VBPL kiểm toán Đầu tư XDCB 2010 3" xfId="1816"/>
    <cellStyle name="1_VBPL kiểm toán Đầu tư XDCB 2010 4" xfId="1904"/>
    <cellStyle name="1_ÿÿÿÿÿ" xfId="741"/>
    <cellStyle name="1_ÿÿÿÿÿ 2" xfId="1869"/>
    <cellStyle name="1_ÿÿÿÿÿ 3" xfId="1817"/>
    <cellStyle name="1_ÿÿÿÿÿ_Bieu tong hop nhu cau ung 2011 da chon loc -Mien nui" xfId="742"/>
    <cellStyle name="1_ÿÿÿÿÿ_Kh ql62 (2010) 11-09" xfId="743"/>
    <cellStyle name="1_ÿÿÿÿÿ_mau bieu doan giam sat 2010 (version 2)" xfId="744"/>
    <cellStyle name="1_ÿÿÿÿÿ_VBPL kiểm toán Đầu tư XDCB 2010" xfId="745"/>
    <cellStyle name="1_" xfId="746"/>
    <cellStyle name="15" xfId="747"/>
    <cellStyle name="18" xfId="748"/>
    <cellStyle name="¹éºÐÀ²_      " xfId="749"/>
    <cellStyle name="2" xfId="750"/>
    <cellStyle name="2_7 noi 48 goi C5 9 vi na" xfId="751"/>
    <cellStyle name="2_BL vu" xfId="752"/>
    <cellStyle name="2_Book1" xfId="753"/>
    <cellStyle name="2_Book1 2" xfId="1870"/>
    <cellStyle name="2_Book1 3" xfId="1818"/>
    <cellStyle name="2_Book1_1" xfId="754"/>
    <cellStyle name="2_Book1_Bao cao kiem toan kh 2010" xfId="755"/>
    <cellStyle name="2_Book1_Bao cao kiem toan kh 2010 2" xfId="1871"/>
    <cellStyle name="2_Book1_Bao cao kiem toan kh 2010 3" xfId="1819"/>
    <cellStyle name="2_Book1_Ke hoach 2010 (theo doi)2" xfId="756"/>
    <cellStyle name="2_Book1_Ke hoach 2010 (theo doi)2 2" xfId="1872"/>
    <cellStyle name="2_Book1_Ke hoach 2010 (theo doi)2 3" xfId="1820"/>
    <cellStyle name="2_Book1_QD UBND tinh" xfId="757"/>
    <cellStyle name="2_Book1_QD UBND tinh 2" xfId="1873"/>
    <cellStyle name="2_Book1_QD UBND tinh 3" xfId="1821"/>
    <cellStyle name="2_Book1_VBPL kiểm toán Đầu tư XDCB 2010" xfId="758"/>
    <cellStyle name="2_Book1_Worksheet in D: My Documents Luc Van ban xu ly Nam 2011 Bao cao ra soat tam ung TPCP" xfId="759"/>
    <cellStyle name="2_Book1_Worksheet in D: My Documents Luc Van ban xu ly Nam 2011 Bao cao ra soat tam ung TPCP 2" xfId="1874"/>
    <cellStyle name="2_Book1_Worksheet in D: My Documents Luc Van ban xu ly Nam 2011 Bao cao ra soat tam ung TPCP 3" xfId="1822"/>
    <cellStyle name="2_Cau thuy dien Ban La (Cu Anh)" xfId="760"/>
    <cellStyle name="2_Dtdchinh2397" xfId="761"/>
    <cellStyle name="2_Du toan 558 (Km17+508.12 - Km 22)" xfId="762"/>
    <cellStyle name="2_Gia_VLQL48_duyet " xfId="763"/>
    <cellStyle name="2_KLNM 1303" xfId="764"/>
    <cellStyle name="2_KlQdinhduyet" xfId="765"/>
    <cellStyle name="2_NTHOC" xfId="766"/>
    <cellStyle name="2_NTHOC 2" xfId="1875"/>
    <cellStyle name="2_NTHOC 3" xfId="1823"/>
    <cellStyle name="2_NTHOC_Tong hop theo doi von TPCP" xfId="767"/>
    <cellStyle name="2_NTHOC_Tong hop theo doi von TPCP 2" xfId="1876"/>
    <cellStyle name="2_NTHOC_Tong hop theo doi von TPCP 3" xfId="1824"/>
    <cellStyle name="2_NTHOC_Tong hop theo doi von TPCP_Bao cao kiem toan kh 2010" xfId="768"/>
    <cellStyle name="2_NTHOC_Tong hop theo doi von TPCP_Bao cao kiem toan kh 2010 2" xfId="1877"/>
    <cellStyle name="2_NTHOC_Tong hop theo doi von TPCP_Bao cao kiem toan kh 2010 3" xfId="1825"/>
    <cellStyle name="2_NTHOC_Tong hop theo doi von TPCP_Ke hoach 2010 (theo doi)2" xfId="769"/>
    <cellStyle name="2_NTHOC_Tong hop theo doi von TPCP_Ke hoach 2010 (theo doi)2 2" xfId="1878"/>
    <cellStyle name="2_NTHOC_Tong hop theo doi von TPCP_Ke hoach 2010 (theo doi)2 3" xfId="1826"/>
    <cellStyle name="2_NTHOC_Tong hop theo doi von TPCP_QD UBND tinh" xfId="770"/>
    <cellStyle name="2_NTHOC_Tong hop theo doi von TPCP_QD UBND tinh 2" xfId="1879"/>
    <cellStyle name="2_NTHOC_Tong hop theo doi von TPCP_QD UBND tinh 3" xfId="1827"/>
    <cellStyle name="2_NTHOC_Tong hop theo doi von TPCP_Worksheet in D: My Documents Luc Van ban xu ly Nam 2011 Bao cao ra soat tam ung TPCP" xfId="771"/>
    <cellStyle name="2_NTHOC_Tong hop theo doi von TPCP_Worksheet in D: My Documents Luc Van ban xu ly Nam 2011 Bao cao ra soat tam ung TPCP 2" xfId="1880"/>
    <cellStyle name="2_NTHOC_Tong hop theo doi von TPCP_Worksheet in D: My Documents Luc Van ban xu ly Nam 2011 Bao cao ra soat tam ung TPCP 3" xfId="1828"/>
    <cellStyle name="2_Tong hop theo doi von TPCP" xfId="774"/>
    <cellStyle name="2_Tong hop theo doi von TPCP 2" xfId="1881"/>
    <cellStyle name="2_Tong hop theo doi von TPCP 3" xfId="1829"/>
    <cellStyle name="2_Tong hop theo doi von TPCP_Bao cao kiem toan kh 2010" xfId="775"/>
    <cellStyle name="2_Tong hop theo doi von TPCP_Bao cao kiem toan kh 2010 2" xfId="1882"/>
    <cellStyle name="2_Tong hop theo doi von TPCP_Bao cao kiem toan kh 2010 3" xfId="1830"/>
    <cellStyle name="2_Tong hop theo doi von TPCP_Ke hoach 2010 (theo doi)2" xfId="776"/>
    <cellStyle name="2_Tong hop theo doi von TPCP_Ke hoach 2010 (theo doi)2 2" xfId="1883"/>
    <cellStyle name="2_Tong hop theo doi von TPCP_Ke hoach 2010 (theo doi)2 3" xfId="1831"/>
    <cellStyle name="2_Tong hop theo doi von TPCP_QD UBND tinh" xfId="777"/>
    <cellStyle name="2_Tong hop theo doi von TPCP_QD UBND tinh 2" xfId="1884"/>
    <cellStyle name="2_Tong hop theo doi von TPCP_QD UBND tinh 3" xfId="1832"/>
    <cellStyle name="2_Tong hop theo doi von TPCP_Worksheet in D: My Documents Luc Van ban xu ly Nam 2011 Bao cao ra soat tam ung TPCP" xfId="778"/>
    <cellStyle name="2_Tong hop theo doi von TPCP_Worksheet in D: My Documents Luc Van ban xu ly Nam 2011 Bao cao ra soat tam ung TPCP 2" xfId="1885"/>
    <cellStyle name="2_Tong hop theo doi von TPCP_Worksheet in D: My Documents Luc Van ban xu ly Nam 2011 Bao cao ra soat tam ung TPCP 3" xfId="1833"/>
    <cellStyle name="2_Thong ke cong" xfId="772"/>
    <cellStyle name="2_thong ke giao dan sinh" xfId="773"/>
    <cellStyle name="2_TRUNG PMU 5" xfId="779"/>
    <cellStyle name="2_VBPL kiểm toán Đầu tư XDCB 2010" xfId="780"/>
    <cellStyle name="2_ÿÿÿÿÿ" xfId="781"/>
    <cellStyle name="2_ÿÿÿÿÿ_Bieu tong hop nhu cau ung 2011 da chon loc -Mien nui" xfId="782"/>
    <cellStyle name="2_ÿÿÿÿÿ_mau bieu doan giam sat 2010 (version 2)" xfId="783"/>
    <cellStyle name="20" xfId="784"/>
    <cellStyle name="20% - Accent1 2" xfId="785"/>
    <cellStyle name="20% - Accent2 2" xfId="786"/>
    <cellStyle name="20% - Accent3 2" xfId="787"/>
    <cellStyle name="20% - Accent4 2" xfId="788"/>
    <cellStyle name="20% - Accent5 2" xfId="789"/>
    <cellStyle name="20% - Accent6 2" xfId="790"/>
    <cellStyle name="20% - Nhấn1" xfId="791"/>
    <cellStyle name="20% - Nhấn2" xfId="792"/>
    <cellStyle name="20% - Nhấn3" xfId="793"/>
    <cellStyle name="20% - Nhấn4" xfId="794"/>
    <cellStyle name="20% - Nhấn5" xfId="795"/>
    <cellStyle name="20% - Nhấn6" xfId="796"/>
    <cellStyle name="-2001" xfId="797"/>
    <cellStyle name="3" xfId="798"/>
    <cellStyle name="3_7 noi 48 goi C5 9 vi na" xfId="799"/>
    <cellStyle name="3_Book1" xfId="800"/>
    <cellStyle name="3_Book1_1" xfId="801"/>
    <cellStyle name="3_Cau thuy dien Ban La (Cu Anh)" xfId="802"/>
    <cellStyle name="3_Dtdchinh2397" xfId="803"/>
    <cellStyle name="3_Du toan 558 (Km17+508.12 - Km 22)" xfId="804"/>
    <cellStyle name="3_Gia_VLQL48_duyet " xfId="805"/>
    <cellStyle name="3_KLNM 1303" xfId="806"/>
    <cellStyle name="3_KlQdinhduyet" xfId="807"/>
    <cellStyle name="3_Thong ke cong" xfId="808"/>
    <cellStyle name="3_thong ke giao dan sinh" xfId="809"/>
    <cellStyle name="3_VBPL kiểm toán Đầu tư XDCB 2010" xfId="810"/>
    <cellStyle name="3_ÿÿÿÿÿ" xfId="811"/>
    <cellStyle name="4" xfId="812"/>
    <cellStyle name="4_7 noi 48 goi C5 9 vi na" xfId="813"/>
    <cellStyle name="4_Book1" xfId="814"/>
    <cellStyle name="4_Book1_1" xfId="815"/>
    <cellStyle name="4_Cau thuy dien Ban La (Cu Anh)" xfId="816"/>
    <cellStyle name="4_Dtdchinh2397" xfId="817"/>
    <cellStyle name="4_Du toan 558 (Km17+508.12 - Km 22)" xfId="818"/>
    <cellStyle name="4_Gia_VLQL48_duyet " xfId="819"/>
    <cellStyle name="4_KLNM 1303" xfId="820"/>
    <cellStyle name="4_KlQdinhduyet" xfId="821"/>
    <cellStyle name="4_Thong ke cong" xfId="822"/>
    <cellStyle name="4_thong ke giao dan sinh" xfId="823"/>
    <cellStyle name="4_ÿÿÿÿÿ" xfId="824"/>
    <cellStyle name="40% - Accent1 2" xfId="825"/>
    <cellStyle name="40% - Accent2 2" xfId="826"/>
    <cellStyle name="40% - Accent3 2" xfId="827"/>
    <cellStyle name="40% - Accent4 2" xfId="828"/>
    <cellStyle name="40% - Accent5 2" xfId="829"/>
    <cellStyle name="40% - Accent6 2" xfId="830"/>
    <cellStyle name="40% - Nhấn1" xfId="831"/>
    <cellStyle name="40% - Nhấn2" xfId="832"/>
    <cellStyle name="40% - Nhấn3" xfId="833"/>
    <cellStyle name="40% - Nhấn4" xfId="834"/>
    <cellStyle name="40% - Nhấn5" xfId="835"/>
    <cellStyle name="40% - Nhấn6" xfId="836"/>
    <cellStyle name="6" xfId="837"/>
    <cellStyle name="6_Bieu mau ung 2011-Mien Trung-TPCP-11-6" xfId="838"/>
    <cellStyle name="6_Copy of ghep 3 bieu trinh LD BO 28-6 (TPCP)" xfId="839"/>
    <cellStyle name="6_DTDuong dong tien -sua tham tra 2009 - luong 650" xfId="840"/>
    <cellStyle name="6_Nhu cau tam ung NSNN&amp;TPCP&amp;ODA theo tieu chi cua Bo (CV410_BKH-TH)_vung Tay Nguyen (11.6.2010)" xfId="841"/>
    <cellStyle name="60% - Accent1 2" xfId="842"/>
    <cellStyle name="60% - Accent2 2" xfId="843"/>
    <cellStyle name="60% - Accent3 2" xfId="844"/>
    <cellStyle name="60% - Accent4 2" xfId="845"/>
    <cellStyle name="60% - Accent5 2" xfId="846"/>
    <cellStyle name="60% - Accent6 2" xfId="847"/>
    <cellStyle name="60% - Nhấn1" xfId="848"/>
    <cellStyle name="60% - Nhấn2" xfId="849"/>
    <cellStyle name="60% - Nhấn3" xfId="850"/>
    <cellStyle name="60% - Nhấn4" xfId="851"/>
    <cellStyle name="60% - Nhấn5" xfId="852"/>
    <cellStyle name="60% - Nhấn6" xfId="853"/>
    <cellStyle name="9" xfId="854"/>
    <cellStyle name="Accent1 2" xfId="855"/>
    <cellStyle name="Accent2 2" xfId="856"/>
    <cellStyle name="Accent3 2" xfId="857"/>
    <cellStyle name="Accent4 2" xfId="858"/>
    <cellStyle name="Accent5 2" xfId="859"/>
    <cellStyle name="Accent6 2" xfId="860"/>
    <cellStyle name="ÅëÈ­ [0]_      " xfId="861"/>
    <cellStyle name="AeE­ [0]_INQUIRY ¿?¾÷AßAø " xfId="862"/>
    <cellStyle name="ÅëÈ­ [0]_L601CPT" xfId="863"/>
    <cellStyle name="ÅëÈ­_      " xfId="864"/>
    <cellStyle name="AeE­_INQUIRY ¿?¾÷AßAø " xfId="865"/>
    <cellStyle name="ÅëÈ­_L601CPT" xfId="866"/>
    <cellStyle name="args.style" xfId="867"/>
    <cellStyle name="at" xfId="868"/>
    <cellStyle name="ÄÞ¸¶ [0]_      " xfId="869"/>
    <cellStyle name="AÞ¸¶ [0]_INQUIRY ¿?¾÷AßAø " xfId="870"/>
    <cellStyle name="ÄÞ¸¶ [0]_L601CPT" xfId="871"/>
    <cellStyle name="ÄÞ¸¶_      " xfId="872"/>
    <cellStyle name="AÞ¸¶_INQUIRY ¿?¾÷AßAø " xfId="873"/>
    <cellStyle name="ÄÞ¸¶_L601CPT" xfId="874"/>
    <cellStyle name="AutoFormat Options" xfId="875"/>
    <cellStyle name="AutoFormat-Optionen" xfId="876"/>
    <cellStyle name="AutoFormat-Optionen 2" xfId="877"/>
    <cellStyle name="AutoFormat-Optionen 2 2" xfId="878"/>
    <cellStyle name="AutoFormat-Optionen 3" xfId="879"/>
    <cellStyle name="Bad 2" xfId="880"/>
    <cellStyle name="Body" xfId="881"/>
    <cellStyle name="C?AØ_¿?¾÷CoE² " xfId="882"/>
    <cellStyle name="C~1" xfId="883"/>
    <cellStyle name="Ç¥ÁØ_      " xfId="884"/>
    <cellStyle name="C￥AØ_¿μ¾÷CoE² " xfId="885"/>
    <cellStyle name="Ç¥ÁØ_±¸¹Ì´ëÃ¥" xfId="886"/>
    <cellStyle name="C￥AØ_Sheet1_¿μ¾÷CoE² " xfId="887"/>
    <cellStyle name="Ç¥ÁØ_ÿÿÿÿÿÿ_4_ÃÑÇÕ°è " xfId="888"/>
    <cellStyle name="Calc Currency (0)" xfId="889"/>
    <cellStyle name="Calc Currency (2)" xfId="890"/>
    <cellStyle name="Calc Percent (0)" xfId="891"/>
    <cellStyle name="Calc Percent (1)" xfId="892"/>
    <cellStyle name="Calc Percent (2)" xfId="893"/>
    <cellStyle name="Calc Units (0)" xfId="894"/>
    <cellStyle name="Calc Units (1)" xfId="895"/>
    <cellStyle name="Calc Units (2)" xfId="896"/>
    <cellStyle name="Calculation 2" xfId="897"/>
    <cellStyle name="category" xfId="898"/>
    <cellStyle name="Cerrency_Sheet2_XANGDAU" xfId="899"/>
    <cellStyle name="Co?ma_Sheet1" xfId="904"/>
    <cellStyle name="Comma" xfId="1" builtinId="3"/>
    <cellStyle name="Comma  - Style1" xfId="905"/>
    <cellStyle name="Comma  - Style2" xfId="906"/>
    <cellStyle name="Comma  - Style3" xfId="907"/>
    <cellStyle name="Comma  - Style4" xfId="908"/>
    <cellStyle name="Comma  - Style5" xfId="909"/>
    <cellStyle name="Comma  - Style6" xfId="910"/>
    <cellStyle name="Comma  - Style7" xfId="911"/>
    <cellStyle name="Comma  - Style8" xfId="912"/>
    <cellStyle name="Comma [0] 2" xfId="913"/>
    <cellStyle name="Comma [0] 3" xfId="914"/>
    <cellStyle name="Comma [0] 4" xfId="915"/>
    <cellStyle name="Comma [0] 5" xfId="916"/>
    <cellStyle name="Comma [00]" xfId="917"/>
    <cellStyle name="Comma 10" xfId="918"/>
    <cellStyle name="Comma 10 2" xfId="3"/>
    <cellStyle name="Comma 10 2 2" xfId="919"/>
    <cellStyle name="Comma 10 3" xfId="920"/>
    <cellStyle name="Comma 11" xfId="921"/>
    <cellStyle name="Comma 12" xfId="922"/>
    <cellStyle name="Comma 13" xfId="923"/>
    <cellStyle name="Comma 14" xfId="2"/>
    <cellStyle name="Comma 15" xfId="924"/>
    <cellStyle name="Comma 16" xfId="925"/>
    <cellStyle name="Comma 17" xfId="926"/>
    <cellStyle name="Comma 18" xfId="927"/>
    <cellStyle name="Comma 19" xfId="928"/>
    <cellStyle name="Comma 2" xfId="929"/>
    <cellStyle name="Comma 2 2" xfId="930"/>
    <cellStyle name="Comma 2 2 2" xfId="1896"/>
    <cellStyle name="Comma 2 3" xfId="931"/>
    <cellStyle name="Comma 2 3 2" xfId="932"/>
    <cellStyle name="Comma 2 4" xfId="933"/>
    <cellStyle name="Comma 2 5" xfId="934"/>
    <cellStyle name="Comma 2_Book1" xfId="935"/>
    <cellStyle name="Comma 20" xfId="936"/>
    <cellStyle name="Comma 21" xfId="937"/>
    <cellStyle name="Comma 21 2" xfId="938"/>
    <cellStyle name="Comma 21 3" xfId="939"/>
    <cellStyle name="Comma 21 4" xfId="940"/>
    <cellStyle name="Comma 21 5" xfId="941"/>
    <cellStyle name="Comma 21 6" xfId="942"/>
    <cellStyle name="Comma 22" xfId="943"/>
    <cellStyle name="Comma 22 2" xfId="944"/>
    <cellStyle name="Comma 22 2 2" xfId="1886"/>
    <cellStyle name="Comma 22 3" xfId="5"/>
    <cellStyle name="Comma 23" xfId="945"/>
    <cellStyle name="Comma 23 2" xfId="946"/>
    <cellStyle name="Comma 23 3" xfId="1887"/>
    <cellStyle name="Comma 24" xfId="947"/>
    <cellStyle name="Comma 25" xfId="948"/>
    <cellStyle name="Comma 26" xfId="949"/>
    <cellStyle name="Comma 3" xfId="950"/>
    <cellStyle name="Comma 3 2" xfId="951"/>
    <cellStyle name="Comma 3 3" xfId="952"/>
    <cellStyle name="Comma 3_VBPL kiểm toán Đầu tư XDCB 2010" xfId="953"/>
    <cellStyle name="Comma 4" xfId="954"/>
    <cellStyle name="Comma 4 2" xfId="955"/>
    <cellStyle name="Comma 4_Bieu mau KH 2011 (gui Vu DP)" xfId="956"/>
    <cellStyle name="Comma 5" xfId="957"/>
    <cellStyle name="Comma 6" xfId="958"/>
    <cellStyle name="Comma 7" xfId="959"/>
    <cellStyle name="Comma 8" xfId="960"/>
    <cellStyle name="Comma 8 2" xfId="961"/>
    <cellStyle name="Comma 9" xfId="962"/>
    <cellStyle name="comma zerodec" xfId="963"/>
    <cellStyle name="Comma0" xfId="964"/>
    <cellStyle name="Comma0 - Modelo1" xfId="965"/>
    <cellStyle name="Comma0 - Style1" xfId="966"/>
    <cellStyle name="Comma0 2" xfId="967"/>
    <cellStyle name="Comma0_Book1" xfId="968"/>
    <cellStyle name="Comma1 - Modelo2" xfId="969"/>
    <cellStyle name="Comma1 - Style2" xfId="970"/>
    <cellStyle name="cong" xfId="971"/>
    <cellStyle name="Copied" xfId="972"/>
    <cellStyle name="Cࡵrrency_Sheet1_PRODUCTĠ" xfId="973"/>
    <cellStyle name="Currency [00]" xfId="974"/>
    <cellStyle name="Currency 2" xfId="975"/>
    <cellStyle name="Currency 3" xfId="976"/>
    <cellStyle name="Currency0" xfId="977"/>
    <cellStyle name="Currency0 2" xfId="978"/>
    <cellStyle name="Currency0 2 2" xfId="979"/>
    <cellStyle name="Currency0 2 3" xfId="980"/>
    <cellStyle name="Currency0 2 4" xfId="981"/>
    <cellStyle name="Currency0 2_Khoi cong moi 1" xfId="982"/>
    <cellStyle name="Currency0 3" xfId="983"/>
    <cellStyle name="Currency0 4" xfId="984"/>
    <cellStyle name="Currency0_Book1" xfId="985"/>
    <cellStyle name="Currency1" xfId="986"/>
    <cellStyle name="Check Cell 2" xfId="900"/>
    <cellStyle name="Chi phÝ kh¸c_Book1" xfId="901"/>
    <cellStyle name="chu" xfId="902"/>
    <cellStyle name="CHUONG" xfId="903"/>
    <cellStyle name="D1" xfId="987"/>
    <cellStyle name="Date" xfId="988"/>
    <cellStyle name="Date 2" xfId="989"/>
    <cellStyle name="Date Short" xfId="990"/>
    <cellStyle name="Date_17 bieu (hung cap nhap)" xfId="991"/>
    <cellStyle name="DAUDE" xfId="994"/>
    <cellStyle name="Decimal" xfId="999"/>
    <cellStyle name="Decimal 2" xfId="1000"/>
    <cellStyle name="Decimal 3" xfId="1001"/>
    <cellStyle name="Decimal 4" xfId="1002"/>
    <cellStyle name="DELTA" xfId="1003"/>
    <cellStyle name="Dezimal [0]_35ERI8T2gbIEMixb4v26icuOo" xfId="1004"/>
    <cellStyle name="Dezimal_35ERI8T2gbIEMixb4v26icuOo" xfId="1005"/>
    <cellStyle name="Dg" xfId="1006"/>
    <cellStyle name="Dgia" xfId="1007"/>
    <cellStyle name="Dia" xfId="1008"/>
    <cellStyle name="Dollar (zero dec)" xfId="1009"/>
    <cellStyle name="Don gia" xfId="1010"/>
    <cellStyle name="DuToanBXD" xfId="1011"/>
    <cellStyle name="Dziesi?tny [0]_Invoices2001Slovakia" xfId="1012"/>
    <cellStyle name="Dziesi?tny_Invoices2001Slovakia" xfId="1013"/>
    <cellStyle name="Dziesietny [0]_Invoices2001Slovakia" xfId="1014"/>
    <cellStyle name="Dziesiętny [0]_Invoices2001Slovakia" xfId="1015"/>
    <cellStyle name="Dziesietny [0]_Invoices2001Slovakia_01_Nha so 1_Dien" xfId="1016"/>
    <cellStyle name="Dziesiętny [0]_Invoices2001Slovakia_01_Nha so 1_Dien" xfId="1017"/>
    <cellStyle name="Dziesietny [0]_Invoices2001Slovakia_10_Nha so 10_Dien1" xfId="1018"/>
    <cellStyle name="Dziesiętny [0]_Invoices2001Slovakia_10_Nha so 10_Dien1" xfId="1019"/>
    <cellStyle name="Dziesietny [0]_Invoices2001Slovakia_Book1" xfId="1020"/>
    <cellStyle name="Dziesiętny [0]_Invoices2001Slovakia_Book1" xfId="1021"/>
    <cellStyle name="Dziesietny [0]_Invoices2001Slovakia_Book1_1" xfId="1022"/>
    <cellStyle name="Dziesiętny [0]_Invoices2001Slovakia_Book1_1" xfId="1023"/>
    <cellStyle name="Dziesietny [0]_Invoices2001Slovakia_Book1_1_Book1" xfId="1024"/>
    <cellStyle name="Dziesiętny [0]_Invoices2001Slovakia_Book1_1_Book1" xfId="1025"/>
    <cellStyle name="Dziesietny [0]_Invoices2001Slovakia_Book1_2" xfId="1026"/>
    <cellStyle name="Dziesiętny [0]_Invoices2001Slovakia_Book1_2" xfId="1027"/>
    <cellStyle name="Dziesietny [0]_Invoices2001Slovakia_Book1_Nhu cau von ung truoc 2011 Tha h Hoa + Nge An gui TW" xfId="1028"/>
    <cellStyle name="Dziesiętny [0]_Invoices2001Slovakia_Book1_Nhu cau von ung truoc 2011 Tha h Hoa + Nge An gui TW" xfId="1029"/>
    <cellStyle name="Dziesietny [0]_Invoices2001Slovakia_Book1_Tong hop Cac tuyen(9-1-06)" xfId="1030"/>
    <cellStyle name="Dziesiętny [0]_Invoices2001Slovakia_Book1_Tong hop Cac tuyen(9-1-06)" xfId="1031"/>
    <cellStyle name="Dziesietny [0]_Invoices2001Slovakia_Book1_ung 2011 - 11-6-Thanh hoa-Nghe an" xfId="1032"/>
    <cellStyle name="Dziesiętny [0]_Invoices2001Slovakia_Book1_ung 2011 - 11-6-Thanh hoa-Nghe an" xfId="1033"/>
    <cellStyle name="Dziesietny [0]_Invoices2001Slovakia_Book1_ung truoc 2011 NSTW Thanh Hoa + Nge An gui Thu 12-5" xfId="1034"/>
    <cellStyle name="Dziesiętny [0]_Invoices2001Slovakia_Book1_ung truoc 2011 NSTW Thanh Hoa + Nge An gui Thu 12-5" xfId="1035"/>
    <cellStyle name="Dziesietny [0]_Invoices2001Slovakia_d-uong+TDT" xfId="1036"/>
    <cellStyle name="Dziesiętny [0]_Invoices2001Slovakia_Nhµ ®Ó xe" xfId="1037"/>
    <cellStyle name="Dziesietny [0]_Invoices2001Slovakia_Nha bao ve(28-7-05)" xfId="1038"/>
    <cellStyle name="Dziesiętny [0]_Invoices2001Slovakia_Nha bao ve(28-7-05)" xfId="1039"/>
    <cellStyle name="Dziesietny [0]_Invoices2001Slovakia_NHA de xe nguyen du" xfId="1040"/>
    <cellStyle name="Dziesiętny [0]_Invoices2001Slovakia_NHA de xe nguyen du" xfId="1041"/>
    <cellStyle name="Dziesietny [0]_Invoices2001Slovakia_Nhalamviec VTC(25-1-05)" xfId="1042"/>
    <cellStyle name="Dziesiętny [0]_Invoices2001Slovakia_Nhalamviec VTC(25-1-05)" xfId="1043"/>
    <cellStyle name="Dziesietny [0]_Invoices2001Slovakia_Nhu cau von ung truoc 2011 Tha h Hoa + Nge An gui TW" xfId="1044"/>
    <cellStyle name="Dziesiętny [0]_Invoices2001Slovakia_TDT KHANH HOA" xfId="1045"/>
    <cellStyle name="Dziesietny [0]_Invoices2001Slovakia_TDT KHANH HOA_Tong hop Cac tuyen(9-1-06)" xfId="1046"/>
    <cellStyle name="Dziesiętny [0]_Invoices2001Slovakia_TDT KHANH HOA_Tong hop Cac tuyen(9-1-06)" xfId="1047"/>
    <cellStyle name="Dziesietny [0]_Invoices2001Slovakia_TDT quangngai" xfId="1048"/>
    <cellStyle name="Dziesiętny [0]_Invoices2001Slovakia_TDT quangngai" xfId="1049"/>
    <cellStyle name="Dziesietny [0]_Invoices2001Slovakia_TMDT(10-5-06)" xfId="1050"/>
    <cellStyle name="Dziesietny_Invoices2001Slovakia" xfId="1051"/>
    <cellStyle name="Dziesiętny_Invoices2001Slovakia" xfId="1052"/>
    <cellStyle name="Dziesietny_Invoices2001Slovakia_01_Nha so 1_Dien" xfId="1053"/>
    <cellStyle name="Dziesiętny_Invoices2001Slovakia_01_Nha so 1_Dien" xfId="1054"/>
    <cellStyle name="Dziesietny_Invoices2001Slovakia_10_Nha so 10_Dien1" xfId="1055"/>
    <cellStyle name="Dziesiętny_Invoices2001Slovakia_10_Nha so 10_Dien1" xfId="1056"/>
    <cellStyle name="Dziesietny_Invoices2001Slovakia_Book1" xfId="1057"/>
    <cellStyle name="Dziesiętny_Invoices2001Slovakia_Book1" xfId="1058"/>
    <cellStyle name="Dziesietny_Invoices2001Slovakia_Book1_1" xfId="1059"/>
    <cellStyle name="Dziesiętny_Invoices2001Slovakia_Book1_1" xfId="1060"/>
    <cellStyle name="Dziesietny_Invoices2001Slovakia_Book1_1_Book1" xfId="1061"/>
    <cellStyle name="Dziesiętny_Invoices2001Slovakia_Book1_1_Book1" xfId="1062"/>
    <cellStyle name="Dziesietny_Invoices2001Slovakia_Book1_2" xfId="1063"/>
    <cellStyle name="Dziesiętny_Invoices2001Slovakia_Book1_2" xfId="1064"/>
    <cellStyle name="Dziesietny_Invoices2001Slovakia_Book1_Nhu cau von ung truoc 2011 Tha h Hoa + Nge An gui TW" xfId="1065"/>
    <cellStyle name="Dziesiętny_Invoices2001Slovakia_Book1_Nhu cau von ung truoc 2011 Tha h Hoa + Nge An gui TW" xfId="1066"/>
    <cellStyle name="Dziesietny_Invoices2001Slovakia_Book1_Tong hop Cac tuyen(9-1-06)" xfId="1067"/>
    <cellStyle name="Dziesiętny_Invoices2001Slovakia_Book1_Tong hop Cac tuyen(9-1-06)" xfId="1068"/>
    <cellStyle name="Dziesietny_Invoices2001Slovakia_Book1_ung 2011 - 11-6-Thanh hoa-Nghe an" xfId="1069"/>
    <cellStyle name="Dziesiętny_Invoices2001Slovakia_Book1_ung 2011 - 11-6-Thanh hoa-Nghe an" xfId="1070"/>
    <cellStyle name="Dziesietny_Invoices2001Slovakia_Book1_ung truoc 2011 NSTW Thanh Hoa + Nge An gui Thu 12-5" xfId="1071"/>
    <cellStyle name="Dziesiętny_Invoices2001Slovakia_Book1_ung truoc 2011 NSTW Thanh Hoa + Nge An gui Thu 12-5" xfId="1072"/>
    <cellStyle name="Dziesietny_Invoices2001Slovakia_d-uong+TDT" xfId="1073"/>
    <cellStyle name="Dziesiętny_Invoices2001Slovakia_Nhµ ®Ó xe" xfId="1074"/>
    <cellStyle name="Dziesietny_Invoices2001Slovakia_Nha bao ve(28-7-05)" xfId="1075"/>
    <cellStyle name="Dziesiętny_Invoices2001Slovakia_Nha bao ve(28-7-05)" xfId="1076"/>
    <cellStyle name="Dziesietny_Invoices2001Slovakia_NHA de xe nguyen du" xfId="1077"/>
    <cellStyle name="Dziesiętny_Invoices2001Slovakia_NHA de xe nguyen du" xfId="1078"/>
    <cellStyle name="Dziesietny_Invoices2001Slovakia_Nhalamviec VTC(25-1-05)" xfId="1079"/>
    <cellStyle name="Dziesiętny_Invoices2001Slovakia_Nhalamviec VTC(25-1-05)" xfId="1080"/>
    <cellStyle name="Dziesietny_Invoices2001Slovakia_Nhu cau von ung truoc 2011 Tha h Hoa + Nge An gui TW" xfId="1081"/>
    <cellStyle name="Dziesiętny_Invoices2001Slovakia_TDT KHANH HOA" xfId="1082"/>
    <cellStyle name="Dziesietny_Invoices2001Slovakia_TDT KHANH HOA_Tong hop Cac tuyen(9-1-06)" xfId="1083"/>
    <cellStyle name="Dziesiętny_Invoices2001Slovakia_TDT KHANH HOA_Tong hop Cac tuyen(9-1-06)" xfId="1084"/>
    <cellStyle name="Dziesietny_Invoices2001Slovakia_TDT quangngai" xfId="1085"/>
    <cellStyle name="Dziesiętny_Invoices2001Slovakia_TDT quangngai" xfId="1086"/>
    <cellStyle name="Dziesietny_Invoices2001Slovakia_TMDT(10-5-06)" xfId="1087"/>
    <cellStyle name="Đầu ra" xfId="992"/>
    <cellStyle name="Đầu vào" xfId="993"/>
    <cellStyle name="Đề mục 1" xfId="995"/>
    <cellStyle name="Đề mục 2" xfId="996"/>
    <cellStyle name="Đề mục 3" xfId="997"/>
    <cellStyle name="Đề mục 4" xfId="998"/>
    <cellStyle name="e" xfId="1088"/>
    <cellStyle name="Encabez1" xfId="1089"/>
    <cellStyle name="Encabez2" xfId="1090"/>
    <cellStyle name="Enter Currency (0)" xfId="1091"/>
    <cellStyle name="Enter Currency (2)" xfId="1092"/>
    <cellStyle name="Enter Units (0)" xfId="1093"/>
    <cellStyle name="Enter Units (1)" xfId="1094"/>
    <cellStyle name="Enter Units (2)" xfId="1095"/>
    <cellStyle name="Entered" xfId="1096"/>
    <cellStyle name="En-tete1" xfId="1097"/>
    <cellStyle name="En-tete2" xfId="1098"/>
    <cellStyle name="Euro" xfId="1099"/>
    <cellStyle name="Explanatory Text 2" xfId="1100"/>
    <cellStyle name="f" xfId="1101"/>
    <cellStyle name="F2" xfId="1102"/>
    <cellStyle name="F3" xfId="1103"/>
    <cellStyle name="F4" xfId="1104"/>
    <cellStyle name="F5" xfId="1105"/>
    <cellStyle name="F6" xfId="1106"/>
    <cellStyle name="F7" xfId="1107"/>
    <cellStyle name="F8" xfId="1108"/>
    <cellStyle name="Fijo" xfId="1109"/>
    <cellStyle name="Financier" xfId="1110"/>
    <cellStyle name="Financiero" xfId="1111"/>
    <cellStyle name="Fixe" xfId="1112"/>
    <cellStyle name="Fixed" xfId="1113"/>
    <cellStyle name="Fixed 2" xfId="1114"/>
    <cellStyle name="Font Britannic16" xfId="1115"/>
    <cellStyle name="Font Britannic18" xfId="1116"/>
    <cellStyle name="Font CenturyCond 18" xfId="1117"/>
    <cellStyle name="Font Cond20" xfId="1118"/>
    <cellStyle name="Font LucidaSans16" xfId="1119"/>
    <cellStyle name="Font NewCenturyCond18" xfId="1120"/>
    <cellStyle name="Font Ottawa14" xfId="1121"/>
    <cellStyle name="Font Ottawa16" xfId="1122"/>
    <cellStyle name="Formulas" xfId="1123"/>
    <cellStyle name="Formulas 2" xfId="1888"/>
    <cellStyle name="Formulas 3" xfId="1834"/>
    <cellStyle name="Ghi chú" xfId="1124"/>
    <cellStyle name="Good 2" xfId="1126"/>
    <cellStyle name="Grey" xfId="1127"/>
    <cellStyle name="Group" xfId="1128"/>
    <cellStyle name="gia" xfId="1125"/>
    <cellStyle name="H" xfId="1129"/>
    <cellStyle name="ha" xfId="1130"/>
    <cellStyle name="Head 1" xfId="1131"/>
    <cellStyle name="HEADER" xfId="1132"/>
    <cellStyle name="Header1" xfId="1133"/>
    <cellStyle name="Header2" xfId="1134"/>
    <cellStyle name="Heading 1 2" xfId="1135"/>
    <cellStyle name="Heading 1 3" xfId="1136"/>
    <cellStyle name="Heading 2 2" xfId="1137"/>
    <cellStyle name="Heading 2 3" xfId="1138"/>
    <cellStyle name="Heading 3 2" xfId="1139"/>
    <cellStyle name="Heading 4 2" xfId="1140"/>
    <cellStyle name="Heading1" xfId="1141"/>
    <cellStyle name="Heading2" xfId="1142"/>
    <cellStyle name="HEADINGS" xfId="1143"/>
    <cellStyle name="HEADINGSTOP" xfId="1144"/>
    <cellStyle name="headoption" xfId="1145"/>
    <cellStyle name="hoa" xfId="1146"/>
    <cellStyle name="Hoa-Scholl" xfId="1147"/>
    <cellStyle name="HUY" xfId="1148"/>
    <cellStyle name="i phÝ kh¸c_B¶ng 2" xfId="1149"/>
    <cellStyle name="I.3" xfId="1150"/>
    <cellStyle name="i·0" xfId="1151"/>
    <cellStyle name="ï-¾È»ê_BiÓu TB" xfId="1152"/>
    <cellStyle name="Input [yellow]" xfId="1153"/>
    <cellStyle name="Input 2" xfId="1154"/>
    <cellStyle name="k" xfId="1155"/>
    <cellStyle name="k_TONG HOP KINH PHI" xfId="1156"/>
    <cellStyle name="k_ÿÿÿÿÿ" xfId="1157"/>
    <cellStyle name="k_ÿÿÿÿÿ_1" xfId="1158"/>
    <cellStyle name="k_ÿÿÿÿÿ_2" xfId="1159"/>
    <cellStyle name="Kiểm tra Ô" xfId="1164"/>
    <cellStyle name="KL" xfId="1165"/>
    <cellStyle name="kh¸c_Bang Chi tieu" xfId="1160"/>
    <cellStyle name="khanh" xfId="1161"/>
    <cellStyle name="khoa2" xfId="1162"/>
    <cellStyle name="khung" xfId="1163"/>
    <cellStyle name="LAS - XD 354" xfId="1166"/>
    <cellStyle name="Ledger 17 x 11 in" xfId="1167"/>
    <cellStyle name="left" xfId="1168"/>
    <cellStyle name="Line" xfId="1169"/>
    <cellStyle name="Link Currency (0)" xfId="1170"/>
    <cellStyle name="Link Currency (2)" xfId="1171"/>
    <cellStyle name="Link Units (0)" xfId="1172"/>
    <cellStyle name="Link Units (1)" xfId="1173"/>
    <cellStyle name="Link Units (2)" xfId="1174"/>
    <cellStyle name="Linked Cell 2" xfId="1175"/>
    <cellStyle name="MAU" xfId="1176"/>
    <cellStyle name="Migliaia (0)_CALPREZZ" xfId="1177"/>
    <cellStyle name="Migliaia_ PESO ELETTR." xfId="1178"/>
    <cellStyle name="Millares [0]_10 AVERIAS MASIVAS + ANT" xfId="1179"/>
    <cellStyle name="Millares_Well Timing" xfId="1180"/>
    <cellStyle name="Milliers [0]_      " xfId="1181"/>
    <cellStyle name="Milliers_      " xfId="1182"/>
    <cellStyle name="Model" xfId="1183"/>
    <cellStyle name="moi" xfId="1184"/>
    <cellStyle name="Moneda [0]_Well Timing" xfId="1185"/>
    <cellStyle name="Moneda_Well Timing" xfId="1186"/>
    <cellStyle name="Monetaire" xfId="1187"/>
    <cellStyle name="Monétaire [0]_      " xfId="1188"/>
    <cellStyle name="Monétaire_      " xfId="1189"/>
    <cellStyle name="n" xfId="1190"/>
    <cellStyle name="n_17 bieu (hung cap nhap)" xfId="1191"/>
    <cellStyle name="n_Bao cao doan cong tac cua Bo thang 4-2010" xfId="1192"/>
    <cellStyle name="n_goi 4 - qt" xfId="1193"/>
    <cellStyle name="n_VBPL kiểm toán Đầu tư XDCB 2010" xfId="1194"/>
    <cellStyle name="Neutral 2" xfId="1195"/>
    <cellStyle name="New" xfId="1196"/>
    <cellStyle name="New Times Roman" xfId="1197"/>
    <cellStyle name="no dec" xfId="1205"/>
    <cellStyle name="ÑONVÒ" xfId="1206"/>
    <cellStyle name="Normal" xfId="0" builtinId="0"/>
    <cellStyle name="Normal - ??1" xfId="1207"/>
    <cellStyle name="Normal - Style1" xfId="1208"/>
    <cellStyle name="Normal - Style1 2" xfId="1209"/>
    <cellStyle name="Normal - Style1 2 2" xfId="1210"/>
    <cellStyle name="Normal - Style1 2 3" xfId="1211"/>
    <cellStyle name="Normal - Style1 2 4" xfId="1212"/>
    <cellStyle name="Normal - Style1 2_Khoi cong moi 1" xfId="1213"/>
    <cellStyle name="Normal - Style1 3" xfId="1214"/>
    <cellStyle name="Normal - Style1 4" xfId="1215"/>
    <cellStyle name="Normal - Style1_Bao cao kiem toan kh 2010" xfId="1216"/>
    <cellStyle name="Normal - 유형1" xfId="1217"/>
    <cellStyle name="Normal 10" xfId="1218"/>
    <cellStyle name="Normal 10 2" xfId="1890"/>
    <cellStyle name="Normal 11" xfId="1219"/>
    <cellStyle name="Normal 12" xfId="1220"/>
    <cellStyle name="Normal 13" xfId="1221"/>
    <cellStyle name="Normal 14" xfId="1222"/>
    <cellStyle name="Normal 15" xfId="1223"/>
    <cellStyle name="Normal 16" xfId="1224"/>
    <cellStyle name="Normal 17" xfId="1225"/>
    <cellStyle name="Normal 18" xfId="1226"/>
    <cellStyle name="Normal 19" xfId="1227"/>
    <cellStyle name="Normal 2" xfId="1228"/>
    <cellStyle name="Normal 2 2" xfId="1229"/>
    <cellStyle name="Normal 2 3" xfId="1230"/>
    <cellStyle name="Normal 2 3 2" xfId="1231"/>
    <cellStyle name="Normal 2_17 bieu (hung cap nhap)" xfId="1232"/>
    <cellStyle name="Normal 20" xfId="1233"/>
    <cellStyle name="Normal 21" xfId="1234"/>
    <cellStyle name="Normal 22" xfId="1235"/>
    <cellStyle name="Normal 23" xfId="1236"/>
    <cellStyle name="Normal 3" xfId="1237"/>
    <cellStyle name="Normal 3 2" xfId="1238"/>
    <cellStyle name="Normal 3 4" xfId="1239"/>
    <cellStyle name="Normal 3_17 bieu (hung cap nhap)" xfId="1240"/>
    <cellStyle name="Normal 4" xfId="1241"/>
    <cellStyle name="Normal 4 2" xfId="1242"/>
    <cellStyle name="Normal 4_Bieu mau KH 2011 (gui Vu DP)" xfId="1243"/>
    <cellStyle name="Normal 5" xfId="1244"/>
    <cellStyle name="Normal 5 2" xfId="1245"/>
    <cellStyle name="Normal 5 3" xfId="1246"/>
    <cellStyle name="Normal 5_Book1" xfId="1247"/>
    <cellStyle name="Normal 6" xfId="1248"/>
    <cellStyle name="Normal 6 2" xfId="1249"/>
    <cellStyle name="Normal 6 3" xfId="1250"/>
    <cellStyle name="Normal 6 4" xfId="1251"/>
    <cellStyle name="Normal 6 5" xfId="1252"/>
    <cellStyle name="Normal 6 6" xfId="1253"/>
    <cellStyle name="Normal 6_Bieu mau KH 2011 (gui Vu DP)" xfId="1254"/>
    <cellStyle name="Normal 7" xfId="1255"/>
    <cellStyle name="Normal 8" xfId="1256"/>
    <cellStyle name="Normal 9" xfId="1257"/>
    <cellStyle name="Normal 9 2" xfId="4"/>
    <cellStyle name="Normal 9 3" xfId="1258"/>
    <cellStyle name="Normal1" xfId="1259"/>
    <cellStyle name="Normal8" xfId="1260"/>
    <cellStyle name="NORMAL-ADB" xfId="1261"/>
    <cellStyle name="Normale_ PESO ELETTR." xfId="1262"/>
    <cellStyle name="Normalny_Cennik obowiazuje od 06-08-2001 r (1)" xfId="1263"/>
    <cellStyle name="Note 2" xfId="1264"/>
    <cellStyle name="NWM" xfId="1265"/>
    <cellStyle name="nga" xfId="1198"/>
    <cellStyle name="nga 2" xfId="1889"/>
    <cellStyle name="nga 3" xfId="1835"/>
    <cellStyle name="nga 4" xfId="1905"/>
    <cellStyle name="Nhấn1" xfId="1199"/>
    <cellStyle name="Nhấn2" xfId="1200"/>
    <cellStyle name="Nhấn3" xfId="1201"/>
    <cellStyle name="Nhấn4" xfId="1202"/>
    <cellStyle name="Nhấn5" xfId="1203"/>
    <cellStyle name="Nhấn6" xfId="1204"/>
    <cellStyle name="Ò_x000d_Normal_123569" xfId="1267"/>
    <cellStyle name="Œ…‹æØ‚è [0.00]_††††† " xfId="1268"/>
    <cellStyle name="Œ…‹æØ‚è_††††† " xfId="1269"/>
    <cellStyle name="oft Excel]_x000d__x000a_Comment=open=/f ‚ðw’è‚·‚é‚ÆAƒ†[ƒU[’è‹`ŠÖ”‚ðŠÖ”“\‚è•t‚¯‚Ìˆê——‚É“o˜^‚·‚é‚±‚Æ‚ª‚Å‚«‚Ü‚·B_x000d__x000a_Maximized" xfId="1270"/>
    <cellStyle name="oft Excel]_x000d__x000a_Comment=open=/f ‚ðŽw’è‚·‚é‚ÆAƒ†[ƒU[’è‹`ŠÖ”‚ðŠÖ”“\‚è•t‚¯‚Ìˆê——‚É“o˜^‚·‚é‚±‚Æ‚ª‚Å‚«‚Ü‚·B_x000d__x000a_Maximized" xfId="1271"/>
    <cellStyle name="oft Excel]_x000d__x000a_Comment=The open=/f lines load custom functions into the Paste Function list._x000d__x000a_Maximized=2_x000d__x000a_Basics=1_x000d__x000a_A" xfId="1272"/>
    <cellStyle name="oft Excel]_x000d__x000a_Comment=The open=/f lines load custom functions into the Paste Function list._x000d__x000a_Maximized=3_x000d__x000a_Basics=1_x000d__x000a_A" xfId="1273"/>
    <cellStyle name="omma [0]_Mktg Prog" xfId="1274"/>
    <cellStyle name="ormal_Sheet1_1" xfId="1275"/>
    <cellStyle name="Output 2" xfId="1276"/>
    <cellStyle name="Ô Được nối kết" xfId="1266"/>
    <cellStyle name="p" xfId="1277"/>
    <cellStyle name="p 2" xfId="1891"/>
    <cellStyle name="p 3" xfId="1836"/>
    <cellStyle name="p 4" xfId="1906"/>
    <cellStyle name="paint" xfId="1278"/>
    <cellStyle name="Pattern" xfId="1279"/>
    <cellStyle name="per.style" xfId="1280"/>
    <cellStyle name="Percent" xfId="1895" builtinId="5"/>
    <cellStyle name="Percent [0]" xfId="1281"/>
    <cellStyle name="Percent [00]" xfId="1282"/>
    <cellStyle name="Percent [2]" xfId="1283"/>
    <cellStyle name="Percent 2" xfId="1284"/>
    <cellStyle name="Percent 3" xfId="1285"/>
    <cellStyle name="PERCENTAGE" xfId="1286"/>
    <cellStyle name="Pourcentage" xfId="1288"/>
    <cellStyle name="PrePop Currency (0)" xfId="1289"/>
    <cellStyle name="PrePop Currency (2)" xfId="1290"/>
    <cellStyle name="PrePop Units (0)" xfId="1291"/>
    <cellStyle name="PrePop Units (1)" xfId="1292"/>
    <cellStyle name="PrePop Units (2)" xfId="1293"/>
    <cellStyle name="pricing" xfId="1294"/>
    <cellStyle name="PSChar" xfId="1295"/>
    <cellStyle name="PSHeading" xfId="1296"/>
    <cellStyle name="PHONG" xfId="1287"/>
    <cellStyle name="regstoresfromspecstores" xfId="1297"/>
    <cellStyle name="RevList" xfId="1298"/>
    <cellStyle name="rlink_tiªn l­în_x001b_Hyperlink_TONG HOP KINH PHI" xfId="1299"/>
    <cellStyle name="rmal_ADAdot" xfId="1300"/>
    <cellStyle name="S—_x0008_" xfId="1301"/>
    <cellStyle name="s]_x000d__x000a_spooler=yes_x000d__x000a_load=_x000d__x000a_Beep=yes_x000d__x000a_NullPort=None_x000d__x000a_BorderWidth=3_x000d__x000a_CursorBlinkRate=1200_x000d__x000a_DoubleClickSpeed=452_x000d__x000a_Programs=co" xfId="1302"/>
    <cellStyle name="SAPBEXaggData" xfId="1303"/>
    <cellStyle name="SAPBEXaggDataEmph" xfId="1304"/>
    <cellStyle name="SAPBEXaggItem" xfId="1305"/>
    <cellStyle name="SAPBEXchaText" xfId="1306"/>
    <cellStyle name="SAPBEXexcBad7" xfId="1307"/>
    <cellStyle name="SAPBEXexcBad8" xfId="1308"/>
    <cellStyle name="SAPBEXexcBad9" xfId="1309"/>
    <cellStyle name="SAPBEXexcCritical4" xfId="1310"/>
    <cellStyle name="SAPBEXexcCritical5" xfId="1311"/>
    <cellStyle name="SAPBEXexcCritical6" xfId="1312"/>
    <cellStyle name="SAPBEXexcGood1" xfId="1313"/>
    <cellStyle name="SAPBEXexcGood2" xfId="1314"/>
    <cellStyle name="SAPBEXexcGood3" xfId="1315"/>
    <cellStyle name="SAPBEXfilterDrill" xfId="1316"/>
    <cellStyle name="SAPBEXfilterItem" xfId="1317"/>
    <cellStyle name="SAPBEXfilterText" xfId="1318"/>
    <cellStyle name="SAPBEXformats" xfId="1319"/>
    <cellStyle name="SAPBEXheaderItem" xfId="1320"/>
    <cellStyle name="SAPBEXheaderText" xfId="1321"/>
    <cellStyle name="SAPBEXresData" xfId="1322"/>
    <cellStyle name="SAPBEXresDataEmph" xfId="1323"/>
    <cellStyle name="SAPBEXresItem" xfId="1324"/>
    <cellStyle name="SAPBEXstdData" xfId="1325"/>
    <cellStyle name="SAPBEXstdDataEmph" xfId="1326"/>
    <cellStyle name="SAPBEXstdItem" xfId="1327"/>
    <cellStyle name="SAPBEXtitle" xfId="1328"/>
    <cellStyle name="SAPBEXundefined" xfId="1329"/>
    <cellStyle name="serJet 1200 Series PCL 6" xfId="1330"/>
    <cellStyle name="SHADEDSTORES" xfId="1331"/>
    <cellStyle name="so" xfId="1332"/>
    <cellStyle name="SO%" xfId="1333"/>
    <cellStyle name="so_Book1" xfId="1334"/>
    <cellStyle name="songuyen" xfId="1335"/>
    <cellStyle name="specstores" xfId="1336"/>
    <cellStyle name="Standard_AAbgleich" xfId="1337"/>
    <cellStyle name="STT" xfId="1338"/>
    <cellStyle name="STTDG" xfId="1339"/>
    <cellStyle name="Style 1" xfId="1340"/>
    <cellStyle name="Style 10" xfId="1341"/>
    <cellStyle name="Style 100" xfId="1342"/>
    <cellStyle name="Style 101" xfId="1343"/>
    <cellStyle name="Style 102" xfId="1344"/>
    <cellStyle name="Style 103" xfId="1345"/>
    <cellStyle name="Style 104" xfId="1346"/>
    <cellStyle name="Style 105" xfId="1347"/>
    <cellStyle name="Style 106" xfId="1348"/>
    <cellStyle name="Style 107" xfId="1349"/>
    <cellStyle name="Style 108" xfId="1350"/>
    <cellStyle name="Style 109" xfId="1351"/>
    <cellStyle name="Style 11" xfId="1352"/>
    <cellStyle name="Style 110" xfId="1353"/>
    <cellStyle name="Style 111" xfId="1354"/>
    <cellStyle name="Style 112" xfId="1355"/>
    <cellStyle name="Style 113" xfId="1356"/>
    <cellStyle name="Style 114" xfId="1357"/>
    <cellStyle name="Style 115" xfId="1358"/>
    <cellStyle name="Style 116" xfId="1359"/>
    <cellStyle name="Style 117" xfId="1360"/>
    <cellStyle name="Style 118" xfId="1361"/>
    <cellStyle name="Style 119" xfId="1362"/>
    <cellStyle name="Style 12" xfId="1363"/>
    <cellStyle name="Style 120" xfId="1364"/>
    <cellStyle name="Style 121" xfId="1365"/>
    <cellStyle name="Style 122" xfId="1366"/>
    <cellStyle name="Style 123" xfId="1367"/>
    <cellStyle name="Style 124" xfId="1368"/>
    <cellStyle name="Style 125" xfId="1369"/>
    <cellStyle name="Style 126" xfId="1370"/>
    <cellStyle name="Style 127" xfId="1371"/>
    <cellStyle name="Style 128" xfId="1372"/>
    <cellStyle name="Style 129" xfId="1373"/>
    <cellStyle name="Style 13" xfId="1374"/>
    <cellStyle name="Style 130" xfId="1375"/>
    <cellStyle name="Style 131" xfId="1376"/>
    <cellStyle name="Style 132" xfId="1377"/>
    <cellStyle name="Style 133" xfId="1378"/>
    <cellStyle name="Style 134" xfId="1379"/>
    <cellStyle name="Style 135" xfId="1380"/>
    <cellStyle name="Style 136" xfId="1381"/>
    <cellStyle name="Style 137" xfId="1382"/>
    <cellStyle name="Style 138" xfId="1383"/>
    <cellStyle name="Style 139" xfId="1384"/>
    <cellStyle name="Style 14" xfId="1385"/>
    <cellStyle name="Style 140" xfId="1386"/>
    <cellStyle name="Style 141" xfId="1387"/>
    <cellStyle name="Style 142" xfId="1388"/>
    <cellStyle name="Style 143" xfId="1389"/>
    <cellStyle name="Style 144" xfId="1390"/>
    <cellStyle name="Style 145" xfId="1391"/>
    <cellStyle name="Style 146" xfId="1392"/>
    <cellStyle name="Style 147" xfId="1393"/>
    <cellStyle name="Style 148" xfId="1394"/>
    <cellStyle name="Style 149" xfId="1395"/>
    <cellStyle name="Style 15" xfId="1396"/>
    <cellStyle name="Style 150" xfId="1397"/>
    <cellStyle name="Style 151" xfId="1398"/>
    <cellStyle name="Style 152" xfId="1399"/>
    <cellStyle name="Style 153" xfId="1400"/>
    <cellStyle name="Style 154" xfId="1401"/>
    <cellStyle name="Style 155" xfId="1402"/>
    <cellStyle name="Style 156" xfId="1403"/>
    <cellStyle name="Style 157" xfId="1404"/>
    <cellStyle name="Style 158" xfId="1405"/>
    <cellStyle name="Style 159" xfId="1406"/>
    <cellStyle name="Style 16" xfId="1407"/>
    <cellStyle name="Style 160" xfId="1408"/>
    <cellStyle name="Style 161" xfId="1409"/>
    <cellStyle name="Style 162" xfId="1410"/>
    <cellStyle name="Style 163" xfId="1411"/>
    <cellStyle name="Style 17" xfId="1412"/>
    <cellStyle name="Style 18" xfId="1413"/>
    <cellStyle name="Style 19" xfId="1414"/>
    <cellStyle name="Style 2" xfId="1415"/>
    <cellStyle name="Style 20" xfId="1416"/>
    <cellStyle name="Style 21" xfId="1417"/>
    <cellStyle name="Style 22" xfId="1418"/>
    <cellStyle name="Style 23" xfId="1419"/>
    <cellStyle name="Style 24" xfId="1420"/>
    <cellStyle name="Style 25" xfId="1421"/>
    <cellStyle name="Style 26" xfId="1422"/>
    <cellStyle name="Style 27" xfId="1423"/>
    <cellStyle name="Style 28" xfId="1424"/>
    <cellStyle name="Style 29" xfId="1425"/>
    <cellStyle name="Style 3" xfId="1426"/>
    <cellStyle name="Style 30" xfId="1427"/>
    <cellStyle name="Style 31" xfId="1428"/>
    <cellStyle name="Style 32" xfId="1429"/>
    <cellStyle name="Style 33" xfId="1430"/>
    <cellStyle name="Style 34" xfId="1431"/>
    <cellStyle name="Style 35" xfId="1432"/>
    <cellStyle name="Style 36" xfId="1433"/>
    <cellStyle name="Style 37" xfId="1434"/>
    <cellStyle name="Style 38" xfId="1435"/>
    <cellStyle name="Style 39" xfId="1436"/>
    <cellStyle name="Style 4" xfId="1437"/>
    <cellStyle name="Style 40" xfId="1438"/>
    <cellStyle name="Style 41" xfId="1439"/>
    <cellStyle name="Style 42" xfId="1440"/>
    <cellStyle name="Style 43" xfId="1441"/>
    <cellStyle name="Style 44" xfId="1442"/>
    <cellStyle name="Style 45" xfId="1443"/>
    <cellStyle name="Style 46" xfId="1444"/>
    <cellStyle name="Style 47" xfId="1445"/>
    <cellStyle name="Style 48" xfId="1446"/>
    <cellStyle name="Style 49" xfId="1447"/>
    <cellStyle name="Style 5" xfId="1448"/>
    <cellStyle name="Style 50" xfId="1449"/>
    <cellStyle name="Style 51" xfId="1450"/>
    <cellStyle name="Style 52" xfId="1451"/>
    <cellStyle name="Style 53" xfId="1452"/>
    <cellStyle name="Style 54" xfId="1453"/>
    <cellStyle name="Style 55" xfId="1454"/>
    <cellStyle name="Style 56" xfId="1455"/>
    <cellStyle name="Style 57" xfId="1456"/>
    <cellStyle name="Style 58" xfId="1457"/>
    <cellStyle name="Style 59" xfId="1458"/>
    <cellStyle name="Style 6" xfId="1459"/>
    <cellStyle name="Style 60" xfId="1460"/>
    <cellStyle name="Style 61" xfId="1461"/>
    <cellStyle name="Style 62" xfId="1462"/>
    <cellStyle name="Style 63" xfId="1463"/>
    <cellStyle name="Style 64" xfId="1464"/>
    <cellStyle name="Style 65" xfId="1465"/>
    <cellStyle name="Style 66" xfId="1466"/>
    <cellStyle name="Style 67" xfId="1467"/>
    <cellStyle name="Style 68" xfId="1468"/>
    <cellStyle name="Style 69" xfId="1469"/>
    <cellStyle name="Style 7" xfId="1470"/>
    <cellStyle name="Style 70" xfId="1471"/>
    <cellStyle name="Style 71" xfId="1472"/>
    <cellStyle name="Style 72" xfId="1473"/>
    <cellStyle name="Style 73" xfId="1474"/>
    <cellStyle name="Style 74" xfId="1475"/>
    <cellStyle name="Style 75" xfId="1476"/>
    <cellStyle name="Style 76" xfId="1477"/>
    <cellStyle name="Style 77" xfId="1478"/>
    <cellStyle name="Style 78" xfId="1479"/>
    <cellStyle name="Style 79" xfId="1480"/>
    <cellStyle name="Style 8" xfId="1481"/>
    <cellStyle name="Style 80" xfId="1482"/>
    <cellStyle name="Style 81" xfId="1483"/>
    <cellStyle name="Style 82" xfId="1484"/>
    <cellStyle name="Style 83" xfId="1485"/>
    <cellStyle name="Style 84" xfId="1486"/>
    <cellStyle name="Style 85" xfId="1487"/>
    <cellStyle name="Style 86" xfId="1488"/>
    <cellStyle name="Style 87" xfId="1489"/>
    <cellStyle name="Style 88" xfId="1490"/>
    <cellStyle name="Style 89" xfId="1491"/>
    <cellStyle name="Style 9" xfId="1492"/>
    <cellStyle name="Style 90" xfId="1493"/>
    <cellStyle name="Style 91" xfId="1494"/>
    <cellStyle name="Style 92" xfId="1495"/>
    <cellStyle name="Style 93" xfId="1496"/>
    <cellStyle name="Style 94" xfId="1497"/>
    <cellStyle name="Style 95" xfId="1498"/>
    <cellStyle name="Style 96" xfId="1499"/>
    <cellStyle name="Style 97" xfId="1500"/>
    <cellStyle name="Style 98" xfId="1501"/>
    <cellStyle name="Style 99" xfId="1502"/>
    <cellStyle name="Style Date" xfId="1503"/>
    <cellStyle name="style_1" xfId="1504"/>
    <cellStyle name="subhead" xfId="1505"/>
    <cellStyle name="Subtotal" xfId="1506"/>
    <cellStyle name="symbol" xfId="1507"/>
    <cellStyle name="T" xfId="1508"/>
    <cellStyle name="T_BANG LUONG MOI KSDH va KSDC (co phu cap khu vuc)" xfId="1509"/>
    <cellStyle name="T_bao cao" xfId="1510"/>
    <cellStyle name="T_Bao cao so lieu kiem toan nam 2007 sua" xfId="1511"/>
    <cellStyle name="T_BBTNG-06" xfId="1512"/>
    <cellStyle name="T_BC CTMT-2008 Ttinh" xfId="1513"/>
    <cellStyle name="T_BC CTMT-2008 Ttinh_bieu tong hop" xfId="1514"/>
    <cellStyle name="T_BC CTMT-2008 Ttinh_Tong hop ra soat von ung 2011 -Chau" xfId="1515"/>
    <cellStyle name="T_BC CTMT-2008 Ttinh_Tong hop -Yte-Giao thong-Thuy loi-24-6" xfId="1516"/>
    <cellStyle name="T_Bc_tuan_1_CKy_6_KONTUM" xfId="1517"/>
    <cellStyle name="T_Bc_tuan_1_CKy_6_KONTUM_Book1" xfId="1518"/>
    <cellStyle name="T_Bieu mau danh muc du an thuoc CTMTQG nam 2008" xfId="1519"/>
    <cellStyle name="T_Bieu mau danh muc du an thuoc CTMTQG nam 2008_bieu tong hop" xfId="1520"/>
    <cellStyle name="T_Bieu mau danh muc du an thuoc CTMTQG nam 2008_Tong hop ra soat von ung 2011 -Chau" xfId="1521"/>
    <cellStyle name="T_Bieu mau danh muc du an thuoc CTMTQG nam 2008_Tong hop -Yte-Giao thong-Thuy loi-24-6" xfId="1522"/>
    <cellStyle name="T_Bieu tong hop nhu cau ung 2011 da chon loc -Mien nui" xfId="1523"/>
    <cellStyle name="T_Book1" xfId="1524"/>
    <cellStyle name="T_Book1_1" xfId="1525"/>
    <cellStyle name="T_Book1_1_Bieu mau ung 2011-Mien Trung-TPCP-11-6" xfId="1526"/>
    <cellStyle name="T_Book1_1_bieu tong hop" xfId="1527"/>
    <cellStyle name="T_Book1_1_Bieu tong hop nhu cau ung 2011 da chon loc -Mien nui" xfId="1528"/>
    <cellStyle name="T_Book1_1_Book1" xfId="1529"/>
    <cellStyle name="T_Book1_1_CPK" xfId="1530"/>
    <cellStyle name="T_Book1_1_KL NT dap nen Dot 3" xfId="1533"/>
    <cellStyle name="T_Book1_1_KL NT Dot 3" xfId="1534"/>
    <cellStyle name="T_Book1_1_Khoi luong cac hang muc chi tiet-702" xfId="1531"/>
    <cellStyle name="T_Book1_1_khoiluongbdacdoa" xfId="1532"/>
    <cellStyle name="T_Book1_1_mau KL vach son" xfId="1535"/>
    <cellStyle name="T_Book1_1_Nhu cau tam ung NSNN&amp;TPCP&amp;ODA theo tieu chi cua Bo (CV410_BKH-TH)_vung Tay Nguyen (11.6.2010)" xfId="1536"/>
    <cellStyle name="T_Book1_1_Tong hop ra soat von ung 2011 -Chau" xfId="1539"/>
    <cellStyle name="T_Book1_1_Tong hop -Yte-Giao thong-Thuy loi-24-6" xfId="1540"/>
    <cellStyle name="T_Book1_1_Thiet bi" xfId="1537"/>
    <cellStyle name="T_Book1_1_Thong ke cong" xfId="1538"/>
    <cellStyle name="T_Book1_2" xfId="1541"/>
    <cellStyle name="T_Book1_2_DTDuong dong tien -sua tham tra 2009 - luong 650" xfId="1542"/>
    <cellStyle name="T_Book1_Bao cao kiem toan kh 2010" xfId="1543"/>
    <cellStyle name="T_Book1_Bieu mau danh muc du an thuoc CTMTQG nam 2008" xfId="1544"/>
    <cellStyle name="T_Book1_Bieu mau danh muc du an thuoc CTMTQG nam 2008_bieu tong hop" xfId="1545"/>
    <cellStyle name="T_Book1_Bieu mau danh muc du an thuoc CTMTQG nam 2008_Tong hop ra soat von ung 2011 -Chau" xfId="1546"/>
    <cellStyle name="T_Book1_Bieu mau danh muc du an thuoc CTMTQG nam 2008_Tong hop -Yte-Giao thong-Thuy loi-24-6" xfId="1547"/>
    <cellStyle name="T_Book1_Bieu tong hop nhu cau ung 2011 da chon loc -Mien nui" xfId="1548"/>
    <cellStyle name="T_Book1_Book1" xfId="1549"/>
    <cellStyle name="T_Book1_Book1_1" xfId="1550"/>
    <cellStyle name="T_Book1_CPK" xfId="1551"/>
    <cellStyle name="T_Book1_DT492" xfId="1552"/>
    <cellStyle name="T_Book1_DT972000" xfId="1553"/>
    <cellStyle name="T_Book1_DTDuong dong tien -sua tham tra 2009 - luong 650" xfId="1554"/>
    <cellStyle name="T_Book1_Du an khoi cong moi nam 2010" xfId="1555"/>
    <cellStyle name="T_Book1_Du an khoi cong moi nam 2010_bieu tong hop" xfId="1556"/>
    <cellStyle name="T_Book1_Du an khoi cong moi nam 2010_Tong hop ra soat von ung 2011 -Chau" xfId="1557"/>
    <cellStyle name="T_Book1_Du an khoi cong moi nam 2010_Tong hop -Yte-Giao thong-Thuy loi-24-6" xfId="1558"/>
    <cellStyle name="T_Book1_Du toan khao sat (bo sung 2009)" xfId="1559"/>
    <cellStyle name="T_Book1_Hang Tom goi9 9-07(Cau 12 sua)" xfId="1560"/>
    <cellStyle name="T_Book1_HECO-NR78-Gui a-Vinh(15-5-07)" xfId="1561"/>
    <cellStyle name="T_Book1_Ke hoach 2010 (theo doi)2" xfId="1562"/>
    <cellStyle name="T_Book1_Ket qua phan bo von nam 2008" xfId="1563"/>
    <cellStyle name="T_Book1_KL NT dap nen Dot 3" xfId="1568"/>
    <cellStyle name="T_Book1_KL NT Dot 3" xfId="1569"/>
    <cellStyle name="T_Book1_KH XDCB_2008 lan 2 sua ngay 10-11" xfId="1564"/>
    <cellStyle name="T_Book1_Khoi luong cac hang muc chi tiet-702" xfId="1565"/>
    <cellStyle name="T_Book1_Khoi luong chinh Hang Tom" xfId="1566"/>
    <cellStyle name="T_Book1_khoiluongbdacdoa" xfId="1567"/>
    <cellStyle name="T_Book1_mau bieu doan giam sat 2010 (version 2)" xfId="1570"/>
    <cellStyle name="T_Book1_mau KL vach son" xfId="1571"/>
    <cellStyle name="T_Book1_Nhu cau von ung truoc 2011 Tha h Hoa + Nge An gui TW" xfId="1572"/>
    <cellStyle name="T_Book1_QD UBND tinh" xfId="1573"/>
    <cellStyle name="T_Book1_San sat hach moi" xfId="1574"/>
    <cellStyle name="T_Book1_Tong hop 3 tinh (11_5)-TTH-QN-QT" xfId="1577"/>
    <cellStyle name="T_Book1_Thiet bi" xfId="1575"/>
    <cellStyle name="T_Book1_Thong ke cong" xfId="1576"/>
    <cellStyle name="T_Book1_ung 2011 - 11-6-Thanh hoa-Nghe an" xfId="1578"/>
    <cellStyle name="T_Book1_ung truoc 2011 NSTW Thanh Hoa + Nge An gui Thu 12-5" xfId="1579"/>
    <cellStyle name="T_Book1_VBPL kiểm toán Đầu tư XDCB 2010" xfId="1580"/>
    <cellStyle name="T_Book1_Worksheet in D: My Documents Luc Van ban xu ly Nam 2011 Bao cao ra soat tam ung TPCP" xfId="1581"/>
    <cellStyle name="T_CDKT" xfId="1582"/>
    <cellStyle name="T_Copy of Bao cao  XDCB 7 thang nam 2008_So KH&amp;DT SUA" xfId="1587"/>
    <cellStyle name="T_Copy of Bao cao  XDCB 7 thang nam 2008_So KH&amp;DT SUA_bieu tong hop" xfId="1588"/>
    <cellStyle name="T_Copy of Bao cao  XDCB 7 thang nam 2008_So KH&amp;DT SUA_Tong hop ra soat von ung 2011 -Chau" xfId="1589"/>
    <cellStyle name="T_Copy of Bao cao  XDCB 7 thang nam 2008_So KH&amp;DT SUA_Tong hop -Yte-Giao thong-Thuy loi-24-6" xfId="1590"/>
    <cellStyle name="T_Copy of KS Du an dau tu" xfId="1591"/>
    <cellStyle name="T_Cost for DD (summary)" xfId="1592"/>
    <cellStyle name="T_CPK" xfId="1593"/>
    <cellStyle name="T_CTMTQG 2008" xfId="1594"/>
    <cellStyle name="T_CTMTQG 2008_Bieu mau danh muc du an thuoc CTMTQG nam 2008" xfId="1595"/>
    <cellStyle name="T_CTMTQG 2008_Hi-Tong hop KQ phan bo KH nam 08- LD fong giao 15-11-08" xfId="1596"/>
    <cellStyle name="T_CTMTQG 2008_Ket qua thuc hien nam 2008" xfId="1597"/>
    <cellStyle name="T_CTMTQG 2008_KH XDCB_2008 lan 1" xfId="1598"/>
    <cellStyle name="T_CTMTQG 2008_KH XDCB_2008 lan 1 sua ngay 27-10" xfId="1599"/>
    <cellStyle name="T_CTMTQG 2008_KH XDCB_2008 lan 2 sua ngay 10-11" xfId="1600"/>
    <cellStyle name="T_Chuan bi dau tu nam 2008" xfId="1583"/>
    <cellStyle name="T_Chuan bi dau tu nam 2008_bieu tong hop" xfId="1584"/>
    <cellStyle name="T_Chuan bi dau tu nam 2008_Tong hop ra soat von ung 2011 -Chau" xfId="1585"/>
    <cellStyle name="T_Chuan bi dau tu nam 2008_Tong hop -Yte-Giao thong-Thuy loi-24-6" xfId="1586"/>
    <cellStyle name="T_DT972000" xfId="1601"/>
    <cellStyle name="T_DTDuong dong tien -sua tham tra 2009 - luong 650" xfId="1602"/>
    <cellStyle name="T_dtTL598G1." xfId="1603"/>
    <cellStyle name="T_Du an khoi cong moi nam 2010" xfId="1604"/>
    <cellStyle name="T_Du an khoi cong moi nam 2010_bieu tong hop" xfId="1605"/>
    <cellStyle name="T_Du an khoi cong moi nam 2010_Tong hop ra soat von ung 2011 -Chau" xfId="1606"/>
    <cellStyle name="T_Du an khoi cong moi nam 2010_Tong hop -Yte-Giao thong-Thuy loi-24-6" xfId="1607"/>
    <cellStyle name="T_DU AN TKQH VA CHUAN BI DAU TU NAM 2007 sua ngay 9-11" xfId="1608"/>
    <cellStyle name="T_DU AN TKQH VA CHUAN BI DAU TU NAM 2007 sua ngay 9-11_Bieu mau danh muc du an thuoc CTMTQG nam 2008" xfId="1609"/>
    <cellStyle name="T_DU AN TKQH VA CHUAN BI DAU TU NAM 2007 sua ngay 9-11_Bieu mau danh muc du an thuoc CTMTQG nam 2008_bieu tong hop" xfId="1610"/>
    <cellStyle name="T_DU AN TKQH VA CHUAN BI DAU TU NAM 2007 sua ngay 9-11_Bieu mau danh muc du an thuoc CTMTQG nam 2008_Tong hop ra soat von ung 2011 -Chau" xfId="1611"/>
    <cellStyle name="T_DU AN TKQH VA CHUAN BI DAU TU NAM 2007 sua ngay 9-11_Bieu mau danh muc du an thuoc CTMTQG nam 2008_Tong hop -Yte-Giao thong-Thuy loi-24-6" xfId="1612"/>
    <cellStyle name="T_DU AN TKQH VA CHUAN BI DAU TU NAM 2007 sua ngay 9-11_Du an khoi cong moi nam 2010" xfId="1613"/>
    <cellStyle name="T_DU AN TKQH VA CHUAN BI DAU TU NAM 2007 sua ngay 9-11_Du an khoi cong moi nam 2010_bieu tong hop" xfId="1614"/>
    <cellStyle name="T_DU AN TKQH VA CHUAN BI DAU TU NAM 2007 sua ngay 9-11_Du an khoi cong moi nam 2010_Tong hop ra soat von ung 2011 -Chau" xfId="1615"/>
    <cellStyle name="T_DU AN TKQH VA CHUAN BI DAU TU NAM 2007 sua ngay 9-11_Du an khoi cong moi nam 2010_Tong hop -Yte-Giao thong-Thuy loi-24-6" xfId="1616"/>
    <cellStyle name="T_DU AN TKQH VA CHUAN BI DAU TU NAM 2007 sua ngay 9-11_Ket qua phan bo von nam 2008" xfId="1617"/>
    <cellStyle name="T_DU AN TKQH VA CHUAN BI DAU TU NAM 2007 sua ngay 9-11_KH XDCB_2008 lan 2 sua ngay 10-11" xfId="1618"/>
    <cellStyle name="T_du toan dieu chinh  20-8-2006" xfId="1619"/>
    <cellStyle name="T_Du toan khao sat (bo sung 2009)" xfId="1620"/>
    <cellStyle name="T_du toan lan 3" xfId="1621"/>
    <cellStyle name="T_Ke hoach KTXH  nam 2009_PKT thang 11 nam 2008" xfId="1622"/>
    <cellStyle name="T_Ke hoach KTXH  nam 2009_PKT thang 11 nam 2008_bieu tong hop" xfId="1623"/>
    <cellStyle name="T_Ke hoach KTXH  nam 2009_PKT thang 11 nam 2008_Tong hop ra soat von ung 2011 -Chau" xfId="1624"/>
    <cellStyle name="T_Ke hoach KTXH  nam 2009_PKT thang 11 nam 2008_Tong hop -Yte-Giao thong-Thuy loi-24-6" xfId="1625"/>
    <cellStyle name="T_Ket qua dau thau" xfId="1626"/>
    <cellStyle name="T_Ket qua dau thau_bieu tong hop" xfId="1627"/>
    <cellStyle name="T_Ket qua dau thau_Tong hop ra soat von ung 2011 -Chau" xfId="1628"/>
    <cellStyle name="T_Ket qua dau thau_Tong hop -Yte-Giao thong-Thuy loi-24-6" xfId="1629"/>
    <cellStyle name="T_Ket qua phan bo von nam 2008" xfId="1630"/>
    <cellStyle name="T_KL NT dap nen Dot 3" xfId="1634"/>
    <cellStyle name="T_KL NT Dot 3" xfId="1635"/>
    <cellStyle name="T_Kl VL ranh" xfId="1636"/>
    <cellStyle name="T_KLNMD1" xfId="1637"/>
    <cellStyle name="T_KH XDCB_2008 lan 2 sua ngay 10-11" xfId="1631"/>
    <cellStyle name="T_Khao satD1" xfId="1632"/>
    <cellStyle name="T_Khoi luong cac hang muc chi tiet-702" xfId="1633"/>
    <cellStyle name="T_mau bieu doan giam sat 2010 (version 2)" xfId="1638"/>
    <cellStyle name="T_mau KL vach son" xfId="1639"/>
    <cellStyle name="T_Me_Tri_6_07" xfId="1640"/>
    <cellStyle name="T_N2 thay dat (N1-1)" xfId="1641"/>
    <cellStyle name="T_Phuong an can doi nam 2008" xfId="1642"/>
    <cellStyle name="T_Phuong an can doi nam 2008_bieu tong hop" xfId="1643"/>
    <cellStyle name="T_Phuong an can doi nam 2008_Tong hop ra soat von ung 2011 -Chau" xfId="1644"/>
    <cellStyle name="T_Phuong an can doi nam 2008_Tong hop -Yte-Giao thong-Thuy loi-24-6" xfId="1645"/>
    <cellStyle name="T_San sat hach moi" xfId="1646"/>
    <cellStyle name="T_Seagame(BTL)" xfId="1647"/>
    <cellStyle name="T_So GTVT" xfId="1648"/>
    <cellStyle name="T_So GTVT_bieu tong hop" xfId="1649"/>
    <cellStyle name="T_So GTVT_Tong hop ra soat von ung 2011 -Chau" xfId="1650"/>
    <cellStyle name="T_So GTVT_Tong hop -Yte-Giao thong-Thuy loi-24-6" xfId="1651"/>
    <cellStyle name="T_SS BVTC cau va cong tuyen Le Chan" xfId="1652"/>
    <cellStyle name="T_Tay Bac 1" xfId="1653"/>
    <cellStyle name="T_Tay Bac 1_Bao cao kiem toan kh 2010" xfId="1654"/>
    <cellStyle name="T_Tay Bac 1_Book1" xfId="1655"/>
    <cellStyle name="T_Tay Bac 1_Ke hoach 2010 (theo doi)2" xfId="1656"/>
    <cellStyle name="T_Tay Bac 1_QD UBND tinh" xfId="1657"/>
    <cellStyle name="T_Tay Bac 1_Worksheet in D: My Documents Luc Van ban xu ly Nam 2011 Bao cao ra soat tam ung TPCP" xfId="1658"/>
    <cellStyle name="T_TDT + duong(8-5-07)" xfId="1659"/>
    <cellStyle name="T_tien2004" xfId="1666"/>
    <cellStyle name="T_TKE-ChoDon-sua" xfId="1667"/>
    <cellStyle name="T_Tong hop 3 tinh (11_5)-TTH-QN-QT" xfId="1668"/>
    <cellStyle name="T_Tong hop khoi luong Dot 3" xfId="1669"/>
    <cellStyle name="T_Tong hop theo doi von TPCP" xfId="1670"/>
    <cellStyle name="T_Tong hop theo doi von TPCP_Bao cao kiem toan kh 2010" xfId="1671"/>
    <cellStyle name="T_Tong hop theo doi von TPCP_Ke hoach 2010 (theo doi)2" xfId="1672"/>
    <cellStyle name="T_Tong hop theo doi von TPCP_QD UBND tinh" xfId="1673"/>
    <cellStyle name="T_Tong hop theo doi von TPCP_Worksheet in D: My Documents Luc Van ban xu ly Nam 2011 Bao cao ra soat tam ung TPCP" xfId="1674"/>
    <cellStyle name="T_tham_tra_du_toan" xfId="1660"/>
    <cellStyle name="T_Thiet bi" xfId="1661"/>
    <cellStyle name="T_THKL 1303" xfId="1662"/>
    <cellStyle name="T_Thong ke" xfId="1663"/>
    <cellStyle name="T_Thong ke cong" xfId="1664"/>
    <cellStyle name="T_thong ke giao dan sinh" xfId="1665"/>
    <cellStyle name="T_VBPL kiểm toán Đầu tư XDCB 2010" xfId="1675"/>
    <cellStyle name="T_Worksheet in D: ... Hoan thien 5goi theo KL cu 28-06 4.Cong 5goi Coc 33-Km1+490.13 Cong coc 33-km1+490.13" xfId="1676"/>
    <cellStyle name="T_ÿÿÿÿÿ" xfId="1677"/>
    <cellStyle name="Text" xfId="1678"/>
    <cellStyle name="Text Indent A" xfId="1679"/>
    <cellStyle name="Text Indent B" xfId="1680"/>
    <cellStyle name="Text Indent C" xfId="1681"/>
    <cellStyle name="Text_Bao cao doan cong tac cua Bo thang 4-2010" xfId="1682"/>
    <cellStyle name="Tien1" xfId="1693"/>
    <cellStyle name="Tien1 2" xfId="1893"/>
    <cellStyle name="Tien1 3" xfId="1838"/>
    <cellStyle name="Tien1 4" xfId="1908"/>
    <cellStyle name="Tiêu đề" xfId="1694"/>
    <cellStyle name="Times New Roman" xfId="1695"/>
    <cellStyle name="Tính toán" xfId="1696"/>
    <cellStyle name="tit1" xfId="1697"/>
    <cellStyle name="tit2" xfId="1698"/>
    <cellStyle name="tit3" xfId="1699"/>
    <cellStyle name="tit4" xfId="1700"/>
    <cellStyle name="Title 2" xfId="1701"/>
    <cellStyle name="Tongcong" xfId="1703"/>
    <cellStyle name="Tongcong 2" xfId="1894"/>
    <cellStyle name="Tongcong 3" xfId="1839"/>
    <cellStyle name="Total 2" xfId="1705"/>
    <cellStyle name="Total 3" xfId="1706"/>
    <cellStyle name="Tổng" xfId="1702"/>
    <cellStyle name="Tốt" xfId="1704"/>
    <cellStyle name="tt1" xfId="1709"/>
    <cellStyle name="Tuan" xfId="1710"/>
    <cellStyle name="Tusental (0)_pldt" xfId="1711"/>
    <cellStyle name="Tusental_pldt" xfId="1712"/>
    <cellStyle name="th" xfId="1683"/>
    <cellStyle name="than" xfId="1684"/>
    <cellStyle name="thanh" xfId="1685"/>
    <cellStyle name="þ_x001d_ð¤_x000c_¯þ_x0014__x000d_¨þU_x0001_À_x0004_ _x0015__x000f__x0001__x0001_" xfId="1686"/>
    <cellStyle name="þ_x001d_ð·_x000c_æþ'_x000d_ßþU_x0001_Ø_x0005_ü_x0014__x0007__x0001__x0001_" xfId="1687"/>
    <cellStyle name="þ_x001d_ðÇ%Uý—&amp;Hý9_x0008_Ÿ s_x000a__x0007__x0001__x0001_" xfId="1688"/>
    <cellStyle name="þ_x001d_ðK_x000c_Fý_x001b__x000d_9ýU_x0001_Ð_x0008_¦)_x0007__x0001__x0001_" xfId="1689"/>
    <cellStyle name="thuong-10" xfId="1690"/>
    <cellStyle name="thuong-10 2" xfId="1892"/>
    <cellStyle name="thuong-10 3" xfId="1837"/>
    <cellStyle name="thuong-10 4" xfId="1907"/>
    <cellStyle name="thuong-11" xfId="1691"/>
    <cellStyle name="Thuyet minh" xfId="1692"/>
    <cellStyle name="trang" xfId="1707"/>
    <cellStyle name="Trung tính" xfId="1708"/>
    <cellStyle name="u" xfId="1713"/>
    <cellStyle name="ux_3_¼­¿ï-¾È»ê" xfId="1714"/>
    <cellStyle name="Valuta (0)_CALPREZZ" xfId="1715"/>
    <cellStyle name="Valuta_ PESO ELETTR." xfId="1716"/>
    <cellStyle name="VANG1" xfId="1719"/>
    <cellStyle name="Văn bản Cảnh báo" xfId="1717"/>
    <cellStyle name="Văn bản Giải thích" xfId="1718"/>
    <cellStyle name="viet" xfId="1720"/>
    <cellStyle name="viet2" xfId="1721"/>
    <cellStyle name="Vietnam 1" xfId="1722"/>
    <cellStyle name="VN new romanNormal" xfId="1723"/>
    <cellStyle name="vn time 10" xfId="1724"/>
    <cellStyle name="Vn Time 13" xfId="1725"/>
    <cellStyle name="Vn Time 14" xfId="1726"/>
    <cellStyle name="VN time new roman" xfId="1727"/>
    <cellStyle name="vn_time" xfId="1728"/>
    <cellStyle name="vnbo" xfId="1729"/>
    <cellStyle name="vntxt1" xfId="1734"/>
    <cellStyle name="vntxt2" xfId="1735"/>
    <cellStyle name="vnhead1" xfId="1730"/>
    <cellStyle name="vnhead2" xfId="1731"/>
    <cellStyle name="vnhead3" xfId="1732"/>
    <cellStyle name="vnhead4" xfId="1733"/>
    <cellStyle name="W?hrung [0]_35ERI8T2gbIEMixb4v26icuOo" xfId="1736"/>
    <cellStyle name="W?hrung_35ERI8T2gbIEMixb4v26icuOo" xfId="1737"/>
    <cellStyle name="Währung [0]_68574_Materialbedarfsliste" xfId="1738"/>
    <cellStyle name="Währung_68574_Materialbedarfsliste" xfId="1739"/>
    <cellStyle name="Walutowy [0]_Invoices2001Slovakia" xfId="1740"/>
    <cellStyle name="Walutowy_Invoices2001Slovakia" xfId="1741"/>
    <cellStyle name="Warning Text 2" xfId="1742"/>
    <cellStyle name="wrap" xfId="1743"/>
    <cellStyle name="Wไhrung [0]_35ERI8T2gbIEMixb4v26icuOo" xfId="1744"/>
    <cellStyle name="Wไhrung_35ERI8T2gbIEMixb4v26icuOo" xfId="1745"/>
    <cellStyle name="Xấu" xfId="1746"/>
    <cellStyle name="xuan" xfId="1747"/>
    <cellStyle name="y" xfId="1748"/>
    <cellStyle name="Ý kh¸c_B¶ng 1 (2)" xfId="1749"/>
    <cellStyle name="เครื่องหมายสกุลเงิน [0]_FTC_OFFER" xfId="1750"/>
    <cellStyle name="เครื่องหมายสกุลเงิน_FTC_OFFER" xfId="1751"/>
    <cellStyle name="ปกติ_FTC_OFFER" xfId="1752"/>
    <cellStyle name=" [0.00]_ Att. 1- Cover" xfId="1753"/>
    <cellStyle name="_ Att. 1- Cover" xfId="1754"/>
    <cellStyle name="?_ Att. 1- Cover" xfId="1755"/>
    <cellStyle name="똿뗦먛귟 [0.00]_PRODUCT DETAIL Q1" xfId="1756"/>
    <cellStyle name="똿뗦먛귟_PRODUCT DETAIL Q1" xfId="1757"/>
    <cellStyle name="믅됞 [0.00]_PRODUCT DETAIL Q1" xfId="1758"/>
    <cellStyle name="믅됞_PRODUCT DETAIL Q1" xfId="1759"/>
    <cellStyle name="백분율_††††† " xfId="1760"/>
    <cellStyle name="뷭?_BOOKSHIP" xfId="1761"/>
    <cellStyle name="안건회계법인" xfId="1762"/>
    <cellStyle name="콤마 [ - 유형1" xfId="1763"/>
    <cellStyle name="콤마 [ - 유형2" xfId="1764"/>
    <cellStyle name="콤마 [ - 유형3" xfId="1765"/>
    <cellStyle name="콤마 [ - 유형4" xfId="1766"/>
    <cellStyle name="콤마 [ - 유형5" xfId="1767"/>
    <cellStyle name="콤마 [ - 유형6" xfId="1768"/>
    <cellStyle name="콤마 [ - 유형7" xfId="1769"/>
    <cellStyle name="콤마 [ - 유형8" xfId="1770"/>
    <cellStyle name="콤마 [0]_ 비목별 월별기술 " xfId="1771"/>
    <cellStyle name="콤마_ 비목별 월별기술 " xfId="1772"/>
    <cellStyle name="통화 [0]_††††† " xfId="1773"/>
    <cellStyle name="통화_††††† " xfId="1774"/>
    <cellStyle name="표준_ 97년 경영분석(안)" xfId="1775"/>
    <cellStyle name="표줠_Sheet1_1_총괄표 (수출입) (2)" xfId="1776"/>
    <cellStyle name="一般_00Q3902REV.1" xfId="1777"/>
    <cellStyle name="千分位[0]_00Q3902REV.1" xfId="1778"/>
    <cellStyle name="千分位_00Q3902REV.1" xfId="1779"/>
    <cellStyle name="桁区切り [0.00]_BE-BQ" xfId="1780"/>
    <cellStyle name="桁区切り_BE-BQ" xfId="1781"/>
    <cellStyle name="標準_(A1)BOQ " xfId="1782"/>
    <cellStyle name="貨幣 [0]_00Q3902REV.1" xfId="1783"/>
    <cellStyle name="貨幣[0]_BRE" xfId="1784"/>
    <cellStyle name="貨幣_00Q3902REV.1" xfId="1785"/>
    <cellStyle name="通貨 [0.00]_BE-BQ" xfId="1786"/>
    <cellStyle name="通貨_BE-BQ" xfId="1787"/>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T%202014%20_%20PA%20sau%20TL/DT%202014%20_%20PA%20sau%20TL/WINDOWS/Desktop/Khiem2004/anhvan/tam/nah%2095-97/My%20Documents/DT%20XECEL/A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T Ph­¬ng mai 2"/>
      <sheetName val="CL Ph­¬ng mai 2"/>
      <sheetName val="DT MN V¨n H­¬ng"/>
      <sheetName val="CL MN V¨n H­¬ng"/>
      <sheetName val="DT Hµ t©y"/>
      <sheetName val="CL Hµ t©y"/>
      <sheetName val="DT Bæ tóc"/>
      <sheetName val="CL Bæ tóc"/>
      <sheetName val="DT Ph­¬ng mai 1"/>
      <sheetName val="CL Ph­¬ng mai  1"/>
      <sheetName val="§¬n gi¸ chÝnh"/>
      <sheetName val="Dù to¸n mÉu"/>
      <sheetName val="CLVL MÉu"/>
      <sheetName val="00000000"/>
      <sheetName val="Dialog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4">
          <cell r="F4">
            <v>0</v>
          </cell>
        </row>
        <row r="5">
          <cell r="F5">
            <v>1369</v>
          </cell>
        </row>
        <row r="6">
          <cell r="F6">
            <v>1712</v>
          </cell>
        </row>
        <row r="7">
          <cell r="F7">
            <v>1011</v>
          </cell>
        </row>
        <row r="9">
          <cell r="F9">
            <v>1011</v>
          </cell>
        </row>
        <row r="10">
          <cell r="F10">
            <v>643.1</v>
          </cell>
        </row>
        <row r="11">
          <cell r="F11">
            <v>2750</v>
          </cell>
        </row>
        <row r="12">
          <cell r="F12">
            <v>3951</v>
          </cell>
        </row>
        <row r="13">
          <cell r="F13">
            <v>1617</v>
          </cell>
        </row>
        <row r="14">
          <cell r="F14">
            <v>2780</v>
          </cell>
        </row>
        <row r="15">
          <cell r="F15">
            <v>4052</v>
          </cell>
        </row>
        <row r="16">
          <cell r="F16">
            <v>1232</v>
          </cell>
        </row>
        <row r="17">
          <cell r="F17">
            <v>1960</v>
          </cell>
        </row>
        <row r="18">
          <cell r="F18">
            <v>780</v>
          </cell>
        </row>
        <row r="19">
          <cell r="F19">
            <v>2206</v>
          </cell>
        </row>
        <row r="20">
          <cell r="F20">
            <v>2206</v>
          </cell>
        </row>
        <row r="21">
          <cell r="F21">
            <v>1312</v>
          </cell>
        </row>
        <row r="22">
          <cell r="F22">
            <v>12840</v>
          </cell>
        </row>
        <row r="23">
          <cell r="F23">
            <v>2599</v>
          </cell>
        </row>
        <row r="24">
          <cell r="F24">
            <v>1471</v>
          </cell>
        </row>
        <row r="25">
          <cell r="F25">
            <v>135290</v>
          </cell>
        </row>
        <row r="26">
          <cell r="F26">
            <v>1894</v>
          </cell>
        </row>
        <row r="27">
          <cell r="F27">
            <v>3632</v>
          </cell>
        </row>
        <row r="28">
          <cell r="F28">
            <v>1894</v>
          </cell>
        </row>
        <row r="29">
          <cell r="F29">
            <v>14747</v>
          </cell>
        </row>
        <row r="30">
          <cell r="F30">
            <v>5835</v>
          </cell>
        </row>
        <row r="31">
          <cell r="F31">
            <v>12840</v>
          </cell>
        </row>
        <row r="32">
          <cell r="F32">
            <v>1471</v>
          </cell>
        </row>
        <row r="33">
          <cell r="F33">
            <v>12840</v>
          </cell>
        </row>
        <row r="40">
          <cell r="F40">
            <v>324</v>
          </cell>
        </row>
        <row r="41">
          <cell r="F41">
            <v>891</v>
          </cell>
        </row>
        <row r="42">
          <cell r="F42">
            <v>891</v>
          </cell>
        </row>
        <row r="43">
          <cell r="F43">
            <v>130</v>
          </cell>
        </row>
        <row r="53">
          <cell r="F53">
            <v>400</v>
          </cell>
        </row>
        <row r="54">
          <cell r="F54">
            <v>1068</v>
          </cell>
        </row>
        <row r="55">
          <cell r="F55">
            <v>12840</v>
          </cell>
        </row>
        <row r="56">
          <cell r="F56">
            <v>12840</v>
          </cell>
        </row>
        <row r="60">
          <cell r="F60">
            <v>2470</v>
          </cell>
        </row>
        <row r="61">
          <cell r="F61">
            <v>2007</v>
          </cell>
        </row>
        <row r="62">
          <cell r="F62">
            <v>12840</v>
          </cell>
        </row>
        <row r="63">
          <cell r="F63">
            <v>10700</v>
          </cell>
        </row>
        <row r="64">
          <cell r="F64">
            <v>2189</v>
          </cell>
        </row>
        <row r="65">
          <cell r="F65">
            <v>2736</v>
          </cell>
        </row>
        <row r="66">
          <cell r="F66">
            <v>2736</v>
          </cell>
        </row>
        <row r="67">
          <cell r="F67">
            <v>1519</v>
          </cell>
        </row>
        <row r="68">
          <cell r="F68">
            <v>304</v>
          </cell>
        </row>
        <row r="69">
          <cell r="F69">
            <v>12840</v>
          </cell>
        </row>
        <row r="70">
          <cell r="F70">
            <v>12840</v>
          </cell>
        </row>
        <row r="72">
          <cell r="F72">
            <v>2803</v>
          </cell>
        </row>
        <row r="73">
          <cell r="F73">
            <v>8072</v>
          </cell>
        </row>
        <row r="74">
          <cell r="F74">
            <v>1528</v>
          </cell>
        </row>
        <row r="75">
          <cell r="F75">
            <v>12840</v>
          </cell>
        </row>
        <row r="76">
          <cell r="F76">
            <v>540</v>
          </cell>
        </row>
        <row r="82">
          <cell r="F82">
            <v>1518.99</v>
          </cell>
        </row>
        <row r="83">
          <cell r="F83">
            <v>12840</v>
          </cell>
        </row>
        <row r="89">
          <cell r="F89">
            <v>8988</v>
          </cell>
        </row>
        <row r="90">
          <cell r="F90">
            <v>2736</v>
          </cell>
        </row>
        <row r="91">
          <cell r="F91">
            <v>5188</v>
          </cell>
        </row>
        <row r="92">
          <cell r="F92">
            <v>51495</v>
          </cell>
        </row>
        <row r="93">
          <cell r="F93">
            <v>1700.58</v>
          </cell>
        </row>
        <row r="94">
          <cell r="F94">
            <v>1700.58</v>
          </cell>
        </row>
        <row r="95">
          <cell r="F95">
            <v>1700.58</v>
          </cell>
        </row>
        <row r="96">
          <cell r="F96">
            <v>12840</v>
          </cell>
        </row>
        <row r="97">
          <cell r="F97">
            <v>2375</v>
          </cell>
        </row>
        <row r="100">
          <cell r="F100">
            <v>12840</v>
          </cell>
        </row>
        <row r="101">
          <cell r="F101">
            <v>20714</v>
          </cell>
        </row>
        <row r="102">
          <cell r="F102">
            <v>2969</v>
          </cell>
        </row>
        <row r="103">
          <cell r="F103">
            <v>20000</v>
          </cell>
        </row>
        <row r="105">
          <cell r="F105">
            <v>36282</v>
          </cell>
        </row>
        <row r="107">
          <cell r="F107">
            <v>4525</v>
          </cell>
        </row>
        <row r="108">
          <cell r="F108">
            <v>5430</v>
          </cell>
        </row>
        <row r="113">
          <cell r="F113">
            <v>539</v>
          </cell>
        </row>
        <row r="114">
          <cell r="F114">
            <v>552</v>
          </cell>
        </row>
        <row r="115">
          <cell r="F115">
            <v>1962</v>
          </cell>
        </row>
        <row r="116">
          <cell r="F116">
            <v>1962</v>
          </cell>
        </row>
        <row r="117">
          <cell r="F117">
            <v>892</v>
          </cell>
        </row>
        <row r="118">
          <cell r="F118">
            <v>892</v>
          </cell>
        </row>
        <row r="119">
          <cell r="F119">
            <v>892</v>
          </cell>
        </row>
        <row r="120">
          <cell r="F120">
            <v>892</v>
          </cell>
        </row>
        <row r="122">
          <cell r="F122">
            <v>11940</v>
          </cell>
        </row>
        <row r="125">
          <cell r="F125">
            <v>583.70000000000005</v>
          </cell>
        </row>
        <row r="126">
          <cell r="F126">
            <v>583.70000000000005</v>
          </cell>
        </row>
        <row r="127">
          <cell r="F127">
            <v>4510</v>
          </cell>
        </row>
        <row r="129">
          <cell r="F129">
            <v>10700</v>
          </cell>
        </row>
        <row r="132">
          <cell r="F132">
            <v>5000</v>
          </cell>
        </row>
        <row r="133">
          <cell r="F133">
            <v>5000</v>
          </cell>
        </row>
        <row r="135">
          <cell r="F135">
            <v>4510</v>
          </cell>
        </row>
        <row r="136">
          <cell r="F136">
            <v>1649</v>
          </cell>
        </row>
        <row r="137">
          <cell r="F137">
            <v>1649</v>
          </cell>
        </row>
        <row r="138">
          <cell r="F138">
            <v>1649</v>
          </cell>
        </row>
        <row r="139">
          <cell r="F139">
            <v>1649</v>
          </cell>
        </row>
        <row r="140">
          <cell r="F140">
            <v>10000</v>
          </cell>
        </row>
        <row r="141">
          <cell r="F141">
            <v>5000</v>
          </cell>
        </row>
        <row r="142">
          <cell r="F142">
            <v>50000</v>
          </cell>
        </row>
        <row r="143">
          <cell r="F143">
            <v>35490</v>
          </cell>
        </row>
        <row r="148">
          <cell r="F148">
            <v>300</v>
          </cell>
        </row>
        <row r="149">
          <cell r="F149">
            <v>465</v>
          </cell>
        </row>
        <row r="150">
          <cell r="F150">
            <v>300</v>
          </cell>
        </row>
        <row r="151">
          <cell r="F151">
            <v>8068</v>
          </cell>
        </row>
        <row r="152">
          <cell r="F152">
            <v>6413</v>
          </cell>
        </row>
        <row r="154">
          <cell r="F154">
            <v>43152</v>
          </cell>
        </row>
        <row r="155">
          <cell r="F155">
            <v>13079</v>
          </cell>
        </row>
        <row r="156">
          <cell r="F156">
            <v>10700</v>
          </cell>
        </row>
        <row r="157">
          <cell r="F157">
            <v>35490</v>
          </cell>
        </row>
        <row r="160">
          <cell r="F160">
            <v>3091</v>
          </cell>
        </row>
        <row r="161">
          <cell r="F161">
            <v>3091</v>
          </cell>
        </row>
        <row r="162">
          <cell r="F162">
            <v>2089</v>
          </cell>
        </row>
        <row r="163">
          <cell r="F163">
            <v>1962</v>
          </cell>
        </row>
        <row r="165">
          <cell r="F165">
            <v>2189</v>
          </cell>
        </row>
        <row r="166">
          <cell r="F166">
            <v>583.70000000000005</v>
          </cell>
        </row>
        <row r="170">
          <cell r="F170">
            <v>12960</v>
          </cell>
        </row>
        <row r="175">
          <cell r="F175">
            <v>15494</v>
          </cell>
        </row>
        <row r="554">
          <cell r="F554">
            <v>1490</v>
          </cell>
        </row>
        <row r="555">
          <cell r="F555">
            <v>6082</v>
          </cell>
        </row>
        <row r="556">
          <cell r="F556">
            <v>1738</v>
          </cell>
        </row>
        <row r="557">
          <cell r="F557">
            <v>6827</v>
          </cell>
        </row>
        <row r="558">
          <cell r="F558">
            <v>2483</v>
          </cell>
        </row>
        <row r="559">
          <cell r="F559">
            <v>8689</v>
          </cell>
        </row>
        <row r="560">
          <cell r="F560">
            <v>16758</v>
          </cell>
        </row>
        <row r="561">
          <cell r="F561">
            <v>40218</v>
          </cell>
        </row>
        <row r="562">
          <cell r="F562">
            <v>15695</v>
          </cell>
        </row>
        <row r="563">
          <cell r="F563">
            <v>15695</v>
          </cell>
        </row>
        <row r="564">
          <cell r="F564">
            <v>15695</v>
          </cell>
        </row>
        <row r="565">
          <cell r="F565">
            <v>27369</v>
          </cell>
        </row>
        <row r="566">
          <cell r="F566">
            <v>27369</v>
          </cell>
        </row>
        <row r="567">
          <cell r="F567">
            <v>27369</v>
          </cell>
        </row>
        <row r="568">
          <cell r="F568">
            <v>19716</v>
          </cell>
        </row>
        <row r="569">
          <cell r="F569">
            <v>31390</v>
          </cell>
        </row>
        <row r="570">
          <cell r="F570">
            <v>21662</v>
          </cell>
        </row>
        <row r="571">
          <cell r="F571">
            <v>26072</v>
          </cell>
        </row>
        <row r="572">
          <cell r="F572">
            <v>23607</v>
          </cell>
        </row>
        <row r="573">
          <cell r="F573">
            <v>26720</v>
          </cell>
        </row>
        <row r="574">
          <cell r="F574">
            <v>46177</v>
          </cell>
        </row>
        <row r="575">
          <cell r="F575">
            <v>66152</v>
          </cell>
        </row>
        <row r="576">
          <cell r="F576">
            <v>60964</v>
          </cell>
        </row>
        <row r="577">
          <cell r="F577">
            <v>115312</v>
          </cell>
        </row>
        <row r="578">
          <cell r="F578">
            <v>68746</v>
          </cell>
        </row>
        <row r="579">
          <cell r="F579">
            <v>118036</v>
          </cell>
        </row>
        <row r="580">
          <cell r="F580">
            <v>389</v>
          </cell>
        </row>
        <row r="581">
          <cell r="F581">
            <v>649</v>
          </cell>
        </row>
        <row r="582">
          <cell r="F582">
            <v>1167</v>
          </cell>
        </row>
        <row r="583">
          <cell r="F583">
            <v>908</v>
          </cell>
        </row>
        <row r="584">
          <cell r="F584">
            <v>1038</v>
          </cell>
        </row>
        <row r="585">
          <cell r="F585">
            <v>519</v>
          </cell>
        </row>
        <row r="586">
          <cell r="F586">
            <v>778</v>
          </cell>
        </row>
        <row r="587">
          <cell r="F587">
            <v>1167</v>
          </cell>
        </row>
        <row r="588">
          <cell r="F588">
            <v>2594</v>
          </cell>
        </row>
        <row r="589">
          <cell r="F589">
            <v>259</v>
          </cell>
        </row>
        <row r="590">
          <cell r="F590">
            <v>454</v>
          </cell>
        </row>
        <row r="591">
          <cell r="F591">
            <v>1038</v>
          </cell>
        </row>
        <row r="592">
          <cell r="F592">
            <v>1245</v>
          </cell>
        </row>
        <row r="593">
          <cell r="F593">
            <v>23348</v>
          </cell>
        </row>
        <row r="594">
          <cell r="F594">
            <v>21402</v>
          </cell>
        </row>
        <row r="595">
          <cell r="F595">
            <v>14138</v>
          </cell>
        </row>
        <row r="596">
          <cell r="F596">
            <v>26201</v>
          </cell>
        </row>
        <row r="597">
          <cell r="F597">
            <v>24385</v>
          </cell>
        </row>
        <row r="598">
          <cell r="F598">
            <v>24515</v>
          </cell>
        </row>
        <row r="599">
          <cell r="F599">
            <v>24515</v>
          </cell>
        </row>
        <row r="600">
          <cell r="F600">
            <v>38783</v>
          </cell>
        </row>
        <row r="601">
          <cell r="F601">
            <v>38783</v>
          </cell>
        </row>
        <row r="602">
          <cell r="F602">
            <v>84.311999999999998</v>
          </cell>
        </row>
        <row r="603">
          <cell r="F603">
            <v>114.145</v>
          </cell>
        </row>
        <row r="604">
          <cell r="F604">
            <v>778</v>
          </cell>
        </row>
        <row r="605">
          <cell r="F605">
            <v>1167</v>
          </cell>
        </row>
        <row r="606">
          <cell r="F606">
            <v>389</v>
          </cell>
        </row>
        <row r="607">
          <cell r="F607">
            <v>519</v>
          </cell>
        </row>
        <row r="608">
          <cell r="F608">
            <v>649</v>
          </cell>
        </row>
        <row r="609">
          <cell r="F609">
            <v>778</v>
          </cell>
        </row>
        <row r="610">
          <cell r="F610">
            <v>778</v>
          </cell>
        </row>
        <row r="611">
          <cell r="F611">
            <v>519</v>
          </cell>
        </row>
        <row r="612">
          <cell r="F612">
            <v>1427</v>
          </cell>
        </row>
        <row r="613">
          <cell r="F613">
            <v>1686</v>
          </cell>
        </row>
        <row r="614">
          <cell r="F614">
            <v>389</v>
          </cell>
        </row>
        <row r="615">
          <cell r="F615">
            <v>519</v>
          </cell>
        </row>
        <row r="616">
          <cell r="F616">
            <v>519</v>
          </cell>
        </row>
        <row r="617">
          <cell r="F617">
            <v>778</v>
          </cell>
        </row>
        <row r="618">
          <cell r="F618">
            <v>1297</v>
          </cell>
        </row>
        <row r="619">
          <cell r="F619">
            <v>5837</v>
          </cell>
        </row>
        <row r="620">
          <cell r="F620">
            <v>1297</v>
          </cell>
        </row>
        <row r="621">
          <cell r="F621">
            <v>1686</v>
          </cell>
        </row>
        <row r="622">
          <cell r="F622">
            <v>1946</v>
          </cell>
        </row>
        <row r="623">
          <cell r="F623">
            <v>7783</v>
          </cell>
        </row>
        <row r="624">
          <cell r="F624">
            <v>2594</v>
          </cell>
        </row>
        <row r="625">
          <cell r="F625">
            <v>11373</v>
          </cell>
        </row>
        <row r="626">
          <cell r="F626">
            <v>12099</v>
          </cell>
        </row>
        <row r="627">
          <cell r="F627">
            <v>19721</v>
          </cell>
        </row>
        <row r="628">
          <cell r="F628">
            <v>17302</v>
          </cell>
        </row>
        <row r="629">
          <cell r="F629">
            <v>5445</v>
          </cell>
        </row>
        <row r="630">
          <cell r="F630">
            <v>7501</v>
          </cell>
        </row>
        <row r="631">
          <cell r="F631">
            <v>9437</v>
          </cell>
        </row>
        <row r="632">
          <cell r="F632">
            <v>6775</v>
          </cell>
        </row>
        <row r="633">
          <cell r="F633">
            <v>9921</v>
          </cell>
        </row>
        <row r="634">
          <cell r="F634">
            <v>15003</v>
          </cell>
        </row>
        <row r="635">
          <cell r="F635">
            <v>23351</v>
          </cell>
        </row>
        <row r="636">
          <cell r="F636">
            <v>7501</v>
          </cell>
        </row>
        <row r="637">
          <cell r="F637">
            <v>10647</v>
          </cell>
        </row>
        <row r="638">
          <cell r="F638">
            <v>15850</v>
          </cell>
        </row>
        <row r="639">
          <cell r="F639">
            <v>24198</v>
          </cell>
        </row>
        <row r="640">
          <cell r="F640">
            <v>5566</v>
          </cell>
        </row>
        <row r="641">
          <cell r="F641">
            <v>7622</v>
          </cell>
        </row>
        <row r="642">
          <cell r="F642">
            <v>11736</v>
          </cell>
        </row>
        <row r="643">
          <cell r="F643">
            <v>17665</v>
          </cell>
        </row>
        <row r="644">
          <cell r="F644">
            <v>13188</v>
          </cell>
        </row>
        <row r="645">
          <cell r="F645">
            <v>9195</v>
          </cell>
        </row>
        <row r="646">
          <cell r="F646">
            <v>14398</v>
          </cell>
        </row>
        <row r="647">
          <cell r="F647">
            <v>22988</v>
          </cell>
        </row>
        <row r="648">
          <cell r="F648">
            <v>37507</v>
          </cell>
        </row>
        <row r="649">
          <cell r="F649">
            <v>13188</v>
          </cell>
        </row>
        <row r="650">
          <cell r="F650">
            <v>19116</v>
          </cell>
        </row>
        <row r="651">
          <cell r="F651">
            <v>28312</v>
          </cell>
        </row>
        <row r="652">
          <cell r="F652">
            <v>43556</v>
          </cell>
        </row>
        <row r="653">
          <cell r="F653">
            <v>6050</v>
          </cell>
        </row>
        <row r="654">
          <cell r="F654">
            <v>9316</v>
          </cell>
        </row>
        <row r="655">
          <cell r="F655">
            <v>15124</v>
          </cell>
        </row>
        <row r="656">
          <cell r="F656">
            <v>24198</v>
          </cell>
        </row>
        <row r="657">
          <cell r="F657">
            <v>18269</v>
          </cell>
        </row>
        <row r="658">
          <cell r="F658">
            <v>28312</v>
          </cell>
        </row>
        <row r="659">
          <cell r="F659">
            <v>16334</v>
          </cell>
        </row>
        <row r="660">
          <cell r="F660">
            <v>6331</v>
          </cell>
        </row>
        <row r="661">
          <cell r="F661">
            <v>7448</v>
          </cell>
        </row>
        <row r="662">
          <cell r="F662">
            <v>8317</v>
          </cell>
        </row>
        <row r="663">
          <cell r="F663">
            <v>8317</v>
          </cell>
        </row>
        <row r="664">
          <cell r="F664">
            <v>6775</v>
          </cell>
        </row>
        <row r="665">
          <cell r="F665">
            <v>6775</v>
          </cell>
        </row>
        <row r="666">
          <cell r="F666">
            <v>188.08</v>
          </cell>
        </row>
        <row r="667">
          <cell r="F667">
            <v>194.56</v>
          </cell>
        </row>
        <row r="668">
          <cell r="F668">
            <v>259.42</v>
          </cell>
        </row>
        <row r="669">
          <cell r="F669">
            <v>259.42</v>
          </cell>
        </row>
        <row r="671">
          <cell r="F671">
            <v>233.48</v>
          </cell>
        </row>
        <row r="672">
          <cell r="F672">
            <v>364.49</v>
          </cell>
        </row>
        <row r="673">
          <cell r="F673">
            <v>12960</v>
          </cell>
        </row>
        <row r="674">
          <cell r="F674">
            <v>622.61</v>
          </cell>
        </row>
        <row r="675">
          <cell r="F675">
            <v>648.54999999999995</v>
          </cell>
        </row>
        <row r="676">
          <cell r="F676">
            <v>882.03</v>
          </cell>
        </row>
        <row r="677">
          <cell r="F677">
            <v>679.68</v>
          </cell>
        </row>
        <row r="678">
          <cell r="F678">
            <v>840.52</v>
          </cell>
        </row>
        <row r="679">
          <cell r="F679">
            <v>1011.74</v>
          </cell>
        </row>
        <row r="680">
          <cell r="F680">
            <v>3923</v>
          </cell>
        </row>
        <row r="681">
          <cell r="F681">
            <v>4600</v>
          </cell>
        </row>
        <row r="682">
          <cell r="F682">
            <v>10417</v>
          </cell>
        </row>
        <row r="683">
          <cell r="F683">
            <v>10958</v>
          </cell>
        </row>
        <row r="684">
          <cell r="F684">
            <v>12988</v>
          </cell>
        </row>
        <row r="687">
          <cell r="F687">
            <v>24775</v>
          </cell>
        </row>
        <row r="688">
          <cell r="F688">
            <v>24775</v>
          </cell>
        </row>
        <row r="689">
          <cell r="F689">
            <v>24775</v>
          </cell>
        </row>
        <row r="690">
          <cell r="F690">
            <v>23867</v>
          </cell>
        </row>
        <row r="691">
          <cell r="F691">
            <v>23867</v>
          </cell>
        </row>
        <row r="692">
          <cell r="F692">
            <v>23867</v>
          </cell>
        </row>
        <row r="693">
          <cell r="F693">
            <v>32428</v>
          </cell>
        </row>
        <row r="694">
          <cell r="F694">
            <v>32428</v>
          </cell>
        </row>
        <row r="695">
          <cell r="F695">
            <v>32428</v>
          </cell>
        </row>
        <row r="696">
          <cell r="F696">
            <v>26980</v>
          </cell>
        </row>
        <row r="697">
          <cell r="F697">
            <v>26980</v>
          </cell>
        </row>
        <row r="698">
          <cell r="F698">
            <v>26980</v>
          </cell>
        </row>
        <row r="699">
          <cell r="F699">
            <v>30741</v>
          </cell>
        </row>
        <row r="700">
          <cell r="F700">
            <v>30741</v>
          </cell>
        </row>
        <row r="701">
          <cell r="F701">
            <v>30741</v>
          </cell>
        </row>
        <row r="702">
          <cell r="F702">
            <v>21662</v>
          </cell>
        </row>
        <row r="703">
          <cell r="F703">
            <v>21662</v>
          </cell>
        </row>
        <row r="704">
          <cell r="F704">
            <v>21662</v>
          </cell>
        </row>
        <row r="705">
          <cell r="F705">
            <v>21662</v>
          </cell>
        </row>
        <row r="706">
          <cell r="F706">
            <v>21662</v>
          </cell>
        </row>
        <row r="707">
          <cell r="F707">
            <v>19327</v>
          </cell>
        </row>
        <row r="708">
          <cell r="F708">
            <v>19327</v>
          </cell>
        </row>
        <row r="709">
          <cell r="F709">
            <v>19327</v>
          </cell>
        </row>
        <row r="710">
          <cell r="F710">
            <v>19327</v>
          </cell>
        </row>
        <row r="711">
          <cell r="F711">
            <v>19327</v>
          </cell>
        </row>
        <row r="712">
          <cell r="F712">
            <v>21662</v>
          </cell>
        </row>
        <row r="713">
          <cell r="F713">
            <v>21662</v>
          </cell>
        </row>
        <row r="714">
          <cell r="F714">
            <v>21662</v>
          </cell>
        </row>
        <row r="715">
          <cell r="F715">
            <v>21662</v>
          </cell>
        </row>
        <row r="716">
          <cell r="F716">
            <v>21662</v>
          </cell>
        </row>
        <row r="717">
          <cell r="F717">
            <v>19327</v>
          </cell>
        </row>
        <row r="718">
          <cell r="F718">
            <v>19327</v>
          </cell>
        </row>
        <row r="719">
          <cell r="F719">
            <v>19327</v>
          </cell>
        </row>
        <row r="720">
          <cell r="F720">
            <v>19327</v>
          </cell>
        </row>
        <row r="721">
          <cell r="F721">
            <v>19327</v>
          </cell>
        </row>
        <row r="722">
          <cell r="F722">
            <v>31260</v>
          </cell>
        </row>
        <row r="723">
          <cell r="F723">
            <v>31260</v>
          </cell>
        </row>
        <row r="724">
          <cell r="F724">
            <v>31260</v>
          </cell>
        </row>
        <row r="725">
          <cell r="F725">
            <v>31260</v>
          </cell>
        </row>
        <row r="726">
          <cell r="F726">
            <v>31260</v>
          </cell>
        </row>
        <row r="727">
          <cell r="F727">
            <v>31260</v>
          </cell>
        </row>
        <row r="728">
          <cell r="F728">
            <v>31260</v>
          </cell>
        </row>
        <row r="729">
          <cell r="F729">
            <v>31260</v>
          </cell>
        </row>
        <row r="730">
          <cell r="F730">
            <v>31260</v>
          </cell>
        </row>
        <row r="731">
          <cell r="F731">
            <v>31260</v>
          </cell>
        </row>
        <row r="732">
          <cell r="F732">
            <v>31520</v>
          </cell>
        </row>
        <row r="733">
          <cell r="F733">
            <v>31520</v>
          </cell>
        </row>
        <row r="734">
          <cell r="F734">
            <v>31520</v>
          </cell>
        </row>
        <row r="735">
          <cell r="F735">
            <v>31520</v>
          </cell>
        </row>
        <row r="736">
          <cell r="F736">
            <v>31520</v>
          </cell>
        </row>
        <row r="737">
          <cell r="F737">
            <v>31520</v>
          </cell>
        </row>
        <row r="738">
          <cell r="F738">
            <v>31520</v>
          </cell>
        </row>
        <row r="739">
          <cell r="F739">
            <v>31520</v>
          </cell>
        </row>
        <row r="740">
          <cell r="F740">
            <v>31520</v>
          </cell>
        </row>
        <row r="741">
          <cell r="F741">
            <v>31520</v>
          </cell>
        </row>
        <row r="742">
          <cell r="F742">
            <v>31520</v>
          </cell>
        </row>
        <row r="743">
          <cell r="F743">
            <v>31260</v>
          </cell>
        </row>
        <row r="744">
          <cell r="F744">
            <v>31260</v>
          </cell>
        </row>
        <row r="745">
          <cell r="F745">
            <v>31260</v>
          </cell>
        </row>
        <row r="746">
          <cell r="F746">
            <v>31260</v>
          </cell>
        </row>
        <row r="747">
          <cell r="F747">
            <v>31260</v>
          </cell>
        </row>
        <row r="748">
          <cell r="F748">
            <v>31520</v>
          </cell>
        </row>
        <row r="749">
          <cell r="F749">
            <v>31520</v>
          </cell>
        </row>
        <row r="750">
          <cell r="F750">
            <v>31520</v>
          </cell>
        </row>
        <row r="751">
          <cell r="F751">
            <v>31520</v>
          </cell>
        </row>
        <row r="752">
          <cell r="F752">
            <v>31520</v>
          </cell>
        </row>
        <row r="753">
          <cell r="F753">
            <v>24904</v>
          </cell>
        </row>
        <row r="754">
          <cell r="F754">
            <v>24904</v>
          </cell>
        </row>
        <row r="755">
          <cell r="F755">
            <v>24904</v>
          </cell>
        </row>
        <row r="756">
          <cell r="F756">
            <v>24904</v>
          </cell>
        </row>
        <row r="757">
          <cell r="F757">
            <v>24904</v>
          </cell>
        </row>
        <row r="758">
          <cell r="F758">
            <v>24904</v>
          </cell>
        </row>
        <row r="759">
          <cell r="F759">
            <v>24904</v>
          </cell>
        </row>
        <row r="760">
          <cell r="F760">
            <v>25553</v>
          </cell>
        </row>
        <row r="761">
          <cell r="F761">
            <v>25553</v>
          </cell>
        </row>
        <row r="762">
          <cell r="F762">
            <v>25553</v>
          </cell>
        </row>
        <row r="763">
          <cell r="F763">
            <v>25553</v>
          </cell>
        </row>
        <row r="764">
          <cell r="F764">
            <v>25553</v>
          </cell>
        </row>
        <row r="765">
          <cell r="F765">
            <v>25553</v>
          </cell>
        </row>
        <row r="766">
          <cell r="F766">
            <v>25553</v>
          </cell>
        </row>
        <row r="767">
          <cell r="F767">
            <v>25553</v>
          </cell>
        </row>
        <row r="768">
          <cell r="F768">
            <v>25553</v>
          </cell>
        </row>
        <row r="769">
          <cell r="F769">
            <v>24904</v>
          </cell>
        </row>
        <row r="770">
          <cell r="F770">
            <v>24904</v>
          </cell>
        </row>
        <row r="771">
          <cell r="F771">
            <v>24904</v>
          </cell>
        </row>
        <row r="772">
          <cell r="F772">
            <v>24904</v>
          </cell>
        </row>
        <row r="773">
          <cell r="F773">
            <v>24904</v>
          </cell>
        </row>
        <row r="774">
          <cell r="F774">
            <v>25553</v>
          </cell>
        </row>
        <row r="775">
          <cell r="F775">
            <v>25553</v>
          </cell>
        </row>
        <row r="776">
          <cell r="F776">
            <v>25553</v>
          </cell>
        </row>
        <row r="777">
          <cell r="F777">
            <v>25553</v>
          </cell>
        </row>
        <row r="778">
          <cell r="F778">
            <v>25553</v>
          </cell>
        </row>
        <row r="779">
          <cell r="F779">
            <v>21532</v>
          </cell>
        </row>
        <row r="780">
          <cell r="F780">
            <v>21532</v>
          </cell>
        </row>
        <row r="781">
          <cell r="F781">
            <v>21532</v>
          </cell>
        </row>
        <row r="782">
          <cell r="F782">
            <v>21532</v>
          </cell>
        </row>
        <row r="783">
          <cell r="F783">
            <v>21532</v>
          </cell>
        </row>
        <row r="784">
          <cell r="F784">
            <v>23348</v>
          </cell>
        </row>
        <row r="785">
          <cell r="F785">
            <v>23348</v>
          </cell>
        </row>
        <row r="786">
          <cell r="F786">
            <v>23348</v>
          </cell>
        </row>
        <row r="787">
          <cell r="F787">
            <v>23348</v>
          </cell>
        </row>
        <row r="788">
          <cell r="F788">
            <v>23348</v>
          </cell>
        </row>
        <row r="789">
          <cell r="F789">
            <v>38913</v>
          </cell>
        </row>
        <row r="790">
          <cell r="F790">
            <v>38913</v>
          </cell>
        </row>
        <row r="791">
          <cell r="F791">
            <v>38913</v>
          </cell>
        </row>
        <row r="792">
          <cell r="F792">
            <v>38913</v>
          </cell>
        </row>
        <row r="793">
          <cell r="F793">
            <v>51884</v>
          </cell>
        </row>
        <row r="794">
          <cell r="F794">
            <v>51884</v>
          </cell>
        </row>
        <row r="795">
          <cell r="F795">
            <v>51884</v>
          </cell>
        </row>
        <row r="796">
          <cell r="F796">
            <v>51884</v>
          </cell>
        </row>
        <row r="797">
          <cell r="F797">
            <v>46696</v>
          </cell>
        </row>
        <row r="798">
          <cell r="F798">
            <v>46696</v>
          </cell>
        </row>
        <row r="799">
          <cell r="F799">
            <v>46696</v>
          </cell>
        </row>
        <row r="800">
          <cell r="F800">
            <v>51884</v>
          </cell>
        </row>
        <row r="801">
          <cell r="F801">
            <v>51884</v>
          </cell>
        </row>
        <row r="802">
          <cell r="F802">
            <v>7653</v>
          </cell>
        </row>
        <row r="803">
          <cell r="F803">
            <v>20481</v>
          </cell>
        </row>
        <row r="804">
          <cell r="F804">
            <v>20481</v>
          </cell>
        </row>
        <row r="805">
          <cell r="F805">
            <v>14647</v>
          </cell>
        </row>
        <row r="806">
          <cell r="F806">
            <v>14647</v>
          </cell>
        </row>
        <row r="807">
          <cell r="F807">
            <v>20357</v>
          </cell>
        </row>
        <row r="808">
          <cell r="F808">
            <v>20357</v>
          </cell>
        </row>
        <row r="809">
          <cell r="F809">
            <v>20357</v>
          </cell>
        </row>
        <row r="810">
          <cell r="F810">
            <v>20357</v>
          </cell>
        </row>
        <row r="811">
          <cell r="F811">
            <v>20357</v>
          </cell>
        </row>
        <row r="812">
          <cell r="F812">
            <v>19612</v>
          </cell>
        </row>
        <row r="813">
          <cell r="F813">
            <v>19612</v>
          </cell>
        </row>
        <row r="814">
          <cell r="F814">
            <v>46177</v>
          </cell>
        </row>
        <row r="815">
          <cell r="F815">
            <v>58370</v>
          </cell>
        </row>
        <row r="816">
          <cell r="F816">
            <v>62520</v>
          </cell>
        </row>
        <row r="817">
          <cell r="F817">
            <v>46177</v>
          </cell>
        </row>
        <row r="818">
          <cell r="F818">
            <v>46177</v>
          </cell>
        </row>
        <row r="819">
          <cell r="F819">
            <v>32168</v>
          </cell>
        </row>
        <row r="820">
          <cell r="F820">
            <v>32168</v>
          </cell>
        </row>
        <row r="821">
          <cell r="F821">
            <v>32168</v>
          </cell>
        </row>
        <row r="822">
          <cell r="F822">
            <v>49290</v>
          </cell>
        </row>
        <row r="823">
          <cell r="F823">
            <v>49290</v>
          </cell>
        </row>
        <row r="824">
          <cell r="F824">
            <v>37616</v>
          </cell>
        </row>
        <row r="825">
          <cell r="F825">
            <v>39821</v>
          </cell>
        </row>
        <row r="826">
          <cell r="F826">
            <v>14523</v>
          </cell>
        </row>
        <row r="827">
          <cell r="F827">
            <v>14523</v>
          </cell>
        </row>
        <row r="828">
          <cell r="F828">
            <v>12289</v>
          </cell>
        </row>
        <row r="829">
          <cell r="F829">
            <v>12289</v>
          </cell>
        </row>
        <row r="830">
          <cell r="F830">
            <v>31901</v>
          </cell>
        </row>
        <row r="831">
          <cell r="F831">
            <v>61693</v>
          </cell>
        </row>
        <row r="832">
          <cell r="F832">
            <v>38729</v>
          </cell>
        </row>
        <row r="833">
          <cell r="F833">
            <v>35501</v>
          </cell>
        </row>
        <row r="834">
          <cell r="F834">
            <v>146.83000000000001</v>
          </cell>
        </row>
        <row r="835">
          <cell r="F835">
            <v>108.18</v>
          </cell>
        </row>
        <row r="836">
          <cell r="F836">
            <v>82.37</v>
          </cell>
        </row>
        <row r="837">
          <cell r="F837">
            <v>179.834</v>
          </cell>
        </row>
        <row r="838">
          <cell r="F838">
            <v>186.29900000000001</v>
          </cell>
        </row>
        <row r="839">
          <cell r="F839">
            <v>147.37700000000001</v>
          </cell>
        </row>
        <row r="840">
          <cell r="F840">
            <v>160.96700000000001</v>
          </cell>
        </row>
        <row r="841">
          <cell r="F841">
            <v>120.065</v>
          </cell>
        </row>
        <row r="842">
          <cell r="F842">
            <v>134.447</v>
          </cell>
        </row>
        <row r="843">
          <cell r="F843">
            <v>196.33</v>
          </cell>
        </row>
        <row r="844">
          <cell r="F844">
            <v>201.34</v>
          </cell>
        </row>
        <row r="845">
          <cell r="F845">
            <v>132.19999999999999</v>
          </cell>
        </row>
        <row r="846">
          <cell r="F846">
            <v>134.44999999999999</v>
          </cell>
        </row>
        <row r="847">
          <cell r="F847">
            <v>111.89</v>
          </cell>
        </row>
        <row r="848">
          <cell r="F848">
            <v>116.77</v>
          </cell>
        </row>
        <row r="849">
          <cell r="F849">
            <v>213.74</v>
          </cell>
        </row>
        <row r="850">
          <cell r="F850">
            <v>218.63</v>
          </cell>
        </row>
        <row r="851">
          <cell r="F851">
            <v>132.47</v>
          </cell>
        </row>
        <row r="852">
          <cell r="F852">
            <v>137.35</v>
          </cell>
        </row>
        <row r="853">
          <cell r="F853">
            <v>120.07</v>
          </cell>
        </row>
        <row r="854">
          <cell r="F854">
            <v>120.99</v>
          </cell>
        </row>
        <row r="855">
          <cell r="F855">
            <v>286.57</v>
          </cell>
        </row>
        <row r="856">
          <cell r="F856">
            <v>286.57</v>
          </cell>
        </row>
        <row r="857">
          <cell r="F857">
            <v>291.72000000000003</v>
          </cell>
        </row>
        <row r="858">
          <cell r="F858">
            <v>291.72000000000003</v>
          </cell>
        </row>
        <row r="859">
          <cell r="F859">
            <v>272.19</v>
          </cell>
        </row>
        <row r="860">
          <cell r="F860">
            <v>272.19</v>
          </cell>
        </row>
        <row r="861">
          <cell r="F861">
            <v>276.94</v>
          </cell>
        </row>
        <row r="862">
          <cell r="F862">
            <v>276.94</v>
          </cell>
        </row>
        <row r="863">
          <cell r="F863">
            <v>189.77</v>
          </cell>
        </row>
        <row r="864">
          <cell r="F864">
            <v>141.51</v>
          </cell>
        </row>
        <row r="865">
          <cell r="F865">
            <v>239.21</v>
          </cell>
        </row>
        <row r="866">
          <cell r="F866">
            <v>244.22</v>
          </cell>
        </row>
        <row r="867">
          <cell r="F867">
            <v>190.13</v>
          </cell>
        </row>
        <row r="868">
          <cell r="F868">
            <v>193.03</v>
          </cell>
        </row>
        <row r="869">
          <cell r="F869">
            <v>185.11</v>
          </cell>
        </row>
        <row r="870">
          <cell r="F870">
            <v>189.99</v>
          </cell>
        </row>
        <row r="871">
          <cell r="F871">
            <v>376.69</v>
          </cell>
        </row>
        <row r="872">
          <cell r="F872">
            <v>381.7</v>
          </cell>
        </row>
        <row r="873">
          <cell r="F873">
            <v>292.12</v>
          </cell>
        </row>
        <row r="874">
          <cell r="F874">
            <v>297</v>
          </cell>
        </row>
        <row r="875">
          <cell r="F875">
            <v>193.03</v>
          </cell>
        </row>
        <row r="876">
          <cell r="F876">
            <v>197.91</v>
          </cell>
        </row>
        <row r="877">
          <cell r="F877">
            <v>221.8</v>
          </cell>
        </row>
        <row r="878">
          <cell r="F878">
            <v>1765.35</v>
          </cell>
        </row>
        <row r="879">
          <cell r="F879">
            <v>6323.36</v>
          </cell>
        </row>
        <row r="880">
          <cell r="F880">
            <v>3852.39</v>
          </cell>
        </row>
        <row r="881">
          <cell r="F881">
            <v>10659.5</v>
          </cell>
        </row>
        <row r="882">
          <cell r="F882">
            <v>4315.75</v>
          </cell>
        </row>
        <row r="883">
          <cell r="F883">
            <v>4651.2700000000004</v>
          </cell>
        </row>
        <row r="884">
          <cell r="F884">
            <v>3646.06</v>
          </cell>
        </row>
        <row r="885">
          <cell r="F885">
            <v>3851.71</v>
          </cell>
        </row>
        <row r="886">
          <cell r="F886">
            <v>6190.87</v>
          </cell>
        </row>
        <row r="887">
          <cell r="F887">
            <v>12730.79</v>
          </cell>
        </row>
        <row r="888">
          <cell r="F888">
            <v>5867.53</v>
          </cell>
        </row>
        <row r="889">
          <cell r="F889">
            <v>7056.73</v>
          </cell>
        </row>
        <row r="890">
          <cell r="F890">
            <v>3180.21</v>
          </cell>
        </row>
        <row r="891">
          <cell r="F891">
            <v>2029</v>
          </cell>
        </row>
        <row r="892">
          <cell r="F892">
            <v>3382</v>
          </cell>
        </row>
        <row r="893">
          <cell r="F893">
            <v>6088</v>
          </cell>
        </row>
        <row r="894">
          <cell r="F894">
            <v>11500</v>
          </cell>
        </row>
        <row r="895">
          <cell r="F895">
            <v>107003</v>
          </cell>
        </row>
        <row r="896">
          <cell r="F896">
            <v>107003</v>
          </cell>
        </row>
        <row r="897">
          <cell r="F897">
            <v>141308</v>
          </cell>
        </row>
        <row r="898">
          <cell r="F898">
            <v>111357</v>
          </cell>
        </row>
        <row r="899">
          <cell r="F899">
            <v>111357</v>
          </cell>
        </row>
        <row r="900">
          <cell r="F900">
            <v>128773</v>
          </cell>
        </row>
        <row r="901">
          <cell r="F901">
            <v>131266</v>
          </cell>
        </row>
        <row r="902">
          <cell r="F902">
            <v>129191</v>
          </cell>
        </row>
        <row r="903">
          <cell r="F903">
            <v>51495</v>
          </cell>
        </row>
        <row r="904">
          <cell r="F904">
            <v>55127</v>
          </cell>
        </row>
        <row r="905">
          <cell r="F905">
            <v>50198</v>
          </cell>
        </row>
        <row r="906">
          <cell r="F906">
            <v>1946</v>
          </cell>
        </row>
        <row r="907">
          <cell r="F907">
            <v>2929</v>
          </cell>
        </row>
        <row r="908">
          <cell r="F908">
            <v>3243</v>
          </cell>
        </row>
        <row r="909">
          <cell r="F909">
            <v>5188</v>
          </cell>
        </row>
        <row r="910">
          <cell r="F910">
            <v>577.04999999999995</v>
          </cell>
        </row>
        <row r="911">
          <cell r="F911">
            <v>491.99</v>
          </cell>
        </row>
        <row r="912">
          <cell r="F912">
            <v>91.06</v>
          </cell>
        </row>
        <row r="913">
          <cell r="F913">
            <v>483.053</v>
          </cell>
        </row>
        <row r="914">
          <cell r="F914">
            <v>339.69</v>
          </cell>
        </row>
        <row r="915">
          <cell r="F915">
            <v>305.87700000000001</v>
          </cell>
        </row>
        <row r="916">
          <cell r="F916">
            <v>384.14</v>
          </cell>
        </row>
        <row r="917">
          <cell r="F917">
            <v>477.13</v>
          </cell>
        </row>
        <row r="918">
          <cell r="F918">
            <v>15176</v>
          </cell>
        </row>
        <row r="919">
          <cell r="F919">
            <v>16862</v>
          </cell>
        </row>
        <row r="920">
          <cell r="F920">
            <v>19456</v>
          </cell>
        </row>
        <row r="921">
          <cell r="F921">
            <v>22051</v>
          </cell>
        </row>
        <row r="922">
          <cell r="F922">
            <v>125.97</v>
          </cell>
        </row>
        <row r="923">
          <cell r="F923">
            <v>78.290000000000006</v>
          </cell>
        </row>
        <row r="924">
          <cell r="F924">
            <v>35.409999999999997</v>
          </cell>
        </row>
        <row r="925">
          <cell r="F925">
            <v>35.409999999999997</v>
          </cell>
        </row>
        <row r="926">
          <cell r="F926">
            <v>31</v>
          </cell>
        </row>
        <row r="927">
          <cell r="F927">
            <v>91.834000000000003</v>
          </cell>
        </row>
        <row r="928">
          <cell r="F928">
            <v>169.18</v>
          </cell>
        </row>
        <row r="929">
          <cell r="F929">
            <v>6467</v>
          </cell>
        </row>
        <row r="930">
          <cell r="F930">
            <v>4059</v>
          </cell>
        </row>
        <row r="931">
          <cell r="F931">
            <v>5412</v>
          </cell>
        </row>
        <row r="932">
          <cell r="F932">
            <v>2706</v>
          </cell>
        </row>
        <row r="933">
          <cell r="F933">
            <v>6764</v>
          </cell>
        </row>
        <row r="934">
          <cell r="F934">
            <v>4059</v>
          </cell>
        </row>
        <row r="935">
          <cell r="F935">
            <v>151.24</v>
          </cell>
        </row>
        <row r="936">
          <cell r="F936">
            <v>1541.7</v>
          </cell>
        </row>
        <row r="937">
          <cell r="F937">
            <v>1541.7</v>
          </cell>
        </row>
        <row r="938">
          <cell r="F938">
            <v>1700.58</v>
          </cell>
        </row>
        <row r="939">
          <cell r="F939">
            <v>1700.58</v>
          </cell>
        </row>
        <row r="940">
          <cell r="F940">
            <v>946.88</v>
          </cell>
        </row>
        <row r="941">
          <cell r="F941">
            <v>830.14</v>
          </cell>
        </row>
        <row r="942">
          <cell r="F942">
            <v>583.70000000000005</v>
          </cell>
        </row>
        <row r="943">
          <cell r="F943">
            <v>583.70000000000005</v>
          </cell>
        </row>
        <row r="944">
          <cell r="F944">
            <v>583.70000000000005</v>
          </cell>
        </row>
        <row r="945">
          <cell r="F945">
            <v>583.70000000000005</v>
          </cell>
        </row>
        <row r="946">
          <cell r="F946">
            <v>583.70000000000005</v>
          </cell>
        </row>
        <row r="947">
          <cell r="F947">
            <v>664.12</v>
          </cell>
        </row>
        <row r="948">
          <cell r="F948">
            <v>6764</v>
          </cell>
        </row>
        <row r="949">
          <cell r="F949">
            <v>7441</v>
          </cell>
        </row>
        <row r="950">
          <cell r="F950">
            <v>1808</v>
          </cell>
        </row>
        <row r="951">
          <cell r="F951">
            <v>1808</v>
          </cell>
        </row>
        <row r="952">
          <cell r="F952">
            <v>1808</v>
          </cell>
        </row>
        <row r="953">
          <cell r="F953">
            <v>1808</v>
          </cell>
        </row>
        <row r="954">
          <cell r="F954">
            <v>2599</v>
          </cell>
        </row>
        <row r="955">
          <cell r="F955">
            <v>2599</v>
          </cell>
        </row>
        <row r="956">
          <cell r="F956">
            <v>2599</v>
          </cell>
        </row>
        <row r="957">
          <cell r="F957">
            <v>2599</v>
          </cell>
        </row>
        <row r="958">
          <cell r="F958">
            <v>1808</v>
          </cell>
        </row>
        <row r="959">
          <cell r="F959">
            <v>1808</v>
          </cell>
        </row>
        <row r="960">
          <cell r="F960">
            <v>1808</v>
          </cell>
        </row>
        <row r="961">
          <cell r="F961">
            <v>1808</v>
          </cell>
        </row>
        <row r="962">
          <cell r="F962">
            <v>2599</v>
          </cell>
        </row>
        <row r="963">
          <cell r="F963">
            <v>2599</v>
          </cell>
        </row>
        <row r="964">
          <cell r="F964">
            <v>2599</v>
          </cell>
        </row>
        <row r="965">
          <cell r="F965">
            <v>2599</v>
          </cell>
        </row>
        <row r="966">
          <cell r="F966">
            <v>1808</v>
          </cell>
        </row>
        <row r="967">
          <cell r="F967">
            <v>1808</v>
          </cell>
        </row>
        <row r="968">
          <cell r="F968">
            <v>1808</v>
          </cell>
        </row>
        <row r="969">
          <cell r="F969">
            <v>1808</v>
          </cell>
        </row>
        <row r="970">
          <cell r="F970">
            <v>1808</v>
          </cell>
        </row>
        <row r="971">
          <cell r="F971">
            <v>1808</v>
          </cell>
        </row>
        <row r="972">
          <cell r="F972">
            <v>1808</v>
          </cell>
        </row>
        <row r="973">
          <cell r="F973">
            <v>2599</v>
          </cell>
        </row>
        <row r="974">
          <cell r="F974">
            <v>2166</v>
          </cell>
        </row>
        <row r="975">
          <cell r="F975">
            <v>2166</v>
          </cell>
        </row>
        <row r="976">
          <cell r="F976">
            <v>2599</v>
          </cell>
        </row>
        <row r="977">
          <cell r="F977">
            <v>2599</v>
          </cell>
        </row>
        <row r="978">
          <cell r="F978">
            <v>2599</v>
          </cell>
        </row>
        <row r="979">
          <cell r="F979">
            <v>6571</v>
          </cell>
        </row>
        <row r="980">
          <cell r="F980">
            <v>6571</v>
          </cell>
        </row>
        <row r="981">
          <cell r="F981">
            <v>6571</v>
          </cell>
        </row>
        <row r="982">
          <cell r="F982">
            <v>6571</v>
          </cell>
        </row>
        <row r="983">
          <cell r="F983">
            <v>6571</v>
          </cell>
        </row>
        <row r="984">
          <cell r="F984">
            <v>6571</v>
          </cell>
        </row>
        <row r="985">
          <cell r="F985">
            <v>6571</v>
          </cell>
        </row>
        <row r="986">
          <cell r="F986">
            <v>6571</v>
          </cell>
        </row>
        <row r="987">
          <cell r="F987">
            <v>6571</v>
          </cell>
        </row>
        <row r="988">
          <cell r="F988">
            <v>6571</v>
          </cell>
        </row>
        <row r="989">
          <cell r="F989">
            <v>6571</v>
          </cell>
        </row>
        <row r="990">
          <cell r="F990">
            <v>6571</v>
          </cell>
        </row>
        <row r="991">
          <cell r="F991">
            <v>6571</v>
          </cell>
        </row>
        <row r="992">
          <cell r="F992">
            <v>6571</v>
          </cell>
        </row>
        <row r="993">
          <cell r="F993">
            <v>4354</v>
          </cell>
        </row>
        <row r="994">
          <cell r="F994">
            <v>4354</v>
          </cell>
        </row>
        <row r="995">
          <cell r="F995">
            <v>4354</v>
          </cell>
        </row>
        <row r="996">
          <cell r="F996">
            <v>4354</v>
          </cell>
        </row>
        <row r="997">
          <cell r="F997">
            <v>3958</v>
          </cell>
        </row>
        <row r="998">
          <cell r="F998">
            <v>3958</v>
          </cell>
        </row>
        <row r="999">
          <cell r="F999">
            <v>3958</v>
          </cell>
        </row>
        <row r="1000">
          <cell r="F1000">
            <v>3958</v>
          </cell>
        </row>
        <row r="1001">
          <cell r="F1001">
            <v>3958</v>
          </cell>
        </row>
        <row r="1002">
          <cell r="F1002">
            <v>2985</v>
          </cell>
        </row>
        <row r="1003">
          <cell r="F1003">
            <v>2985</v>
          </cell>
        </row>
        <row r="1004">
          <cell r="F1004">
            <v>2985</v>
          </cell>
        </row>
        <row r="1005">
          <cell r="F1005">
            <v>2985</v>
          </cell>
        </row>
        <row r="1006">
          <cell r="F1006">
            <v>1821</v>
          </cell>
        </row>
        <row r="1007">
          <cell r="F1007">
            <v>1821</v>
          </cell>
        </row>
        <row r="1008">
          <cell r="F1008">
            <v>1821</v>
          </cell>
        </row>
        <row r="1009">
          <cell r="F1009">
            <v>1821</v>
          </cell>
        </row>
        <row r="1010">
          <cell r="F1010">
            <v>3167</v>
          </cell>
        </row>
        <row r="1011">
          <cell r="F1011">
            <v>3167</v>
          </cell>
        </row>
        <row r="1012">
          <cell r="F1012">
            <v>3167</v>
          </cell>
        </row>
        <row r="1013">
          <cell r="F1013">
            <v>3167</v>
          </cell>
        </row>
        <row r="1014">
          <cell r="F1014">
            <v>3167</v>
          </cell>
        </row>
        <row r="1015">
          <cell r="F1015">
            <v>4090</v>
          </cell>
        </row>
        <row r="1016">
          <cell r="F1016">
            <v>4222</v>
          </cell>
        </row>
        <row r="1017">
          <cell r="F1017">
            <v>4222</v>
          </cell>
        </row>
        <row r="1018">
          <cell r="F1018">
            <v>38658</v>
          </cell>
        </row>
        <row r="1019">
          <cell r="F1019">
            <v>38658</v>
          </cell>
        </row>
        <row r="1020">
          <cell r="F1020">
            <v>20451</v>
          </cell>
        </row>
        <row r="1021">
          <cell r="F1021">
            <v>20451</v>
          </cell>
        </row>
        <row r="1022">
          <cell r="F1022">
            <v>20451</v>
          </cell>
        </row>
        <row r="1023">
          <cell r="F1023">
            <v>20451</v>
          </cell>
        </row>
        <row r="1024">
          <cell r="F1024">
            <v>13854</v>
          </cell>
        </row>
        <row r="1025">
          <cell r="F1025">
            <v>13854</v>
          </cell>
        </row>
        <row r="1026">
          <cell r="F1026">
            <v>13854</v>
          </cell>
        </row>
        <row r="1027">
          <cell r="F1027">
            <v>13854</v>
          </cell>
        </row>
        <row r="1028">
          <cell r="F1028">
            <v>33381</v>
          </cell>
        </row>
        <row r="1029">
          <cell r="F1029">
            <v>33381</v>
          </cell>
        </row>
        <row r="1030">
          <cell r="F1030">
            <v>33381</v>
          </cell>
        </row>
        <row r="1031">
          <cell r="F1031">
            <v>33381</v>
          </cell>
        </row>
        <row r="1032">
          <cell r="F1032">
            <v>7238</v>
          </cell>
        </row>
        <row r="1033">
          <cell r="F1033">
            <v>7400</v>
          </cell>
        </row>
        <row r="1034">
          <cell r="F1034">
            <v>14476</v>
          </cell>
        </row>
        <row r="1035">
          <cell r="F1035">
            <v>14801</v>
          </cell>
        </row>
        <row r="1036">
          <cell r="F1036">
            <v>14206</v>
          </cell>
        </row>
        <row r="1037">
          <cell r="F1037">
            <v>14611</v>
          </cell>
        </row>
        <row r="1038">
          <cell r="F1038">
            <v>9064</v>
          </cell>
        </row>
        <row r="1039">
          <cell r="F1039">
            <v>9606</v>
          </cell>
        </row>
        <row r="1040">
          <cell r="F1040">
            <v>9606</v>
          </cell>
        </row>
        <row r="1041">
          <cell r="F1041">
            <v>10526</v>
          </cell>
        </row>
        <row r="1042">
          <cell r="F1042">
            <v>14151</v>
          </cell>
        </row>
        <row r="1043">
          <cell r="F1043">
            <v>15004</v>
          </cell>
        </row>
        <row r="1044">
          <cell r="F1044">
            <v>8794</v>
          </cell>
        </row>
        <row r="1045">
          <cell r="F1045">
            <v>9470</v>
          </cell>
        </row>
        <row r="1046">
          <cell r="F1046">
            <v>6764</v>
          </cell>
        </row>
        <row r="1047">
          <cell r="F1047">
            <v>7441</v>
          </cell>
        </row>
        <row r="1048">
          <cell r="F1048">
            <v>10958</v>
          </cell>
        </row>
        <row r="1049">
          <cell r="F1049">
            <v>12582</v>
          </cell>
        </row>
        <row r="1050">
          <cell r="F1050">
            <v>8388</v>
          </cell>
        </row>
        <row r="1051">
          <cell r="F1051">
            <v>9606</v>
          </cell>
        </row>
        <row r="1052">
          <cell r="F1052">
            <v>17588</v>
          </cell>
        </row>
        <row r="1053">
          <cell r="F1053">
            <v>20294</v>
          </cell>
        </row>
        <row r="1054">
          <cell r="F1054">
            <v>24758</v>
          </cell>
        </row>
        <row r="1055">
          <cell r="F1055">
            <v>28140</v>
          </cell>
        </row>
        <row r="1056">
          <cell r="F1056">
            <v>18955</v>
          </cell>
        </row>
        <row r="1057">
          <cell r="F1057">
            <v>21790</v>
          </cell>
        </row>
        <row r="1058">
          <cell r="F1058">
            <v>19402</v>
          </cell>
        </row>
        <row r="1059">
          <cell r="F1059">
            <v>22984</v>
          </cell>
        </row>
        <row r="1060">
          <cell r="F1060">
            <v>30298</v>
          </cell>
        </row>
        <row r="1061">
          <cell r="F1061">
            <v>24776</v>
          </cell>
        </row>
        <row r="1062">
          <cell r="F1062">
            <v>897</v>
          </cell>
        </row>
        <row r="1063">
          <cell r="F1063">
            <v>897</v>
          </cell>
        </row>
        <row r="1064">
          <cell r="F1064">
            <v>897</v>
          </cell>
        </row>
        <row r="1065">
          <cell r="F1065">
            <v>897</v>
          </cell>
        </row>
        <row r="1066">
          <cell r="F1066">
            <v>1029</v>
          </cell>
        </row>
        <row r="1067">
          <cell r="F1067">
            <v>1029</v>
          </cell>
        </row>
        <row r="1068">
          <cell r="F1068">
            <v>1029</v>
          </cell>
        </row>
        <row r="1069">
          <cell r="F1069">
            <v>1029</v>
          </cell>
        </row>
        <row r="1070">
          <cell r="F1070">
            <v>1399</v>
          </cell>
        </row>
        <row r="1071">
          <cell r="F1071">
            <v>1399</v>
          </cell>
        </row>
        <row r="1072">
          <cell r="F1072">
            <v>1399</v>
          </cell>
        </row>
        <row r="1073">
          <cell r="F1073">
            <v>1399</v>
          </cell>
        </row>
        <row r="1074">
          <cell r="F1074">
            <v>1517</v>
          </cell>
        </row>
        <row r="1075">
          <cell r="F1075">
            <v>1517</v>
          </cell>
        </row>
        <row r="1076">
          <cell r="F1076">
            <v>1517</v>
          </cell>
        </row>
        <row r="1077">
          <cell r="F1077">
            <v>1517</v>
          </cell>
        </row>
        <row r="1078">
          <cell r="F1078">
            <v>1201</v>
          </cell>
        </row>
        <row r="1079">
          <cell r="F1079">
            <v>1201</v>
          </cell>
        </row>
        <row r="1080">
          <cell r="F1080">
            <v>1201</v>
          </cell>
        </row>
        <row r="1081">
          <cell r="F1081">
            <v>1340</v>
          </cell>
        </row>
        <row r="1082">
          <cell r="F1082">
            <v>1340</v>
          </cell>
        </row>
        <row r="1083">
          <cell r="F1083">
            <v>1340</v>
          </cell>
        </row>
        <row r="1084">
          <cell r="F1084">
            <v>1649</v>
          </cell>
        </row>
        <row r="1085">
          <cell r="F1085">
            <v>1649</v>
          </cell>
        </row>
        <row r="1086">
          <cell r="F1086">
            <v>1649</v>
          </cell>
        </row>
        <row r="1087">
          <cell r="F1087">
            <v>1781</v>
          </cell>
        </row>
        <row r="1088">
          <cell r="F1088">
            <v>1781</v>
          </cell>
        </row>
        <row r="1089">
          <cell r="F1089">
            <v>1781</v>
          </cell>
        </row>
        <row r="1090">
          <cell r="F1090">
            <v>1557</v>
          </cell>
        </row>
        <row r="1091">
          <cell r="F1091">
            <v>1557</v>
          </cell>
        </row>
        <row r="1092">
          <cell r="F1092">
            <v>1557</v>
          </cell>
        </row>
        <row r="1093">
          <cell r="F1093">
            <v>1874</v>
          </cell>
        </row>
        <row r="1094">
          <cell r="F1094">
            <v>1874</v>
          </cell>
        </row>
        <row r="1095">
          <cell r="F1095">
            <v>1874</v>
          </cell>
        </row>
        <row r="1096">
          <cell r="F1096">
            <v>1557</v>
          </cell>
        </row>
        <row r="1097">
          <cell r="F1097">
            <v>1781</v>
          </cell>
        </row>
        <row r="1098">
          <cell r="F1098">
            <v>1781</v>
          </cell>
        </row>
        <row r="1099">
          <cell r="F1099">
            <v>1781</v>
          </cell>
        </row>
        <row r="1100">
          <cell r="F1100">
            <v>20055</v>
          </cell>
        </row>
        <row r="1101">
          <cell r="F1101">
            <v>25069</v>
          </cell>
        </row>
        <row r="1102">
          <cell r="F1102">
            <v>36547</v>
          </cell>
        </row>
        <row r="1103">
          <cell r="F1103">
            <v>1764</v>
          </cell>
        </row>
        <row r="1104">
          <cell r="F1104">
            <v>1979</v>
          </cell>
        </row>
        <row r="1105">
          <cell r="F1105">
            <v>1979</v>
          </cell>
        </row>
        <row r="1106">
          <cell r="F1106">
            <v>2283</v>
          </cell>
        </row>
        <row r="1107">
          <cell r="F1107">
            <v>2507</v>
          </cell>
        </row>
        <row r="1108">
          <cell r="F1108">
            <v>2243</v>
          </cell>
        </row>
        <row r="1109">
          <cell r="F1109">
            <v>2375</v>
          </cell>
        </row>
        <row r="1110">
          <cell r="F1110">
            <v>2243</v>
          </cell>
        </row>
        <row r="1111">
          <cell r="F1111">
            <v>2375</v>
          </cell>
        </row>
        <row r="1112">
          <cell r="F1112">
            <v>2503</v>
          </cell>
        </row>
        <row r="1113">
          <cell r="F1113">
            <v>2909</v>
          </cell>
        </row>
        <row r="1114">
          <cell r="F1114">
            <v>5412</v>
          </cell>
        </row>
        <row r="1115">
          <cell r="F1115">
            <v>6088</v>
          </cell>
        </row>
        <row r="1116">
          <cell r="F1116">
            <v>4329</v>
          </cell>
        </row>
        <row r="1117">
          <cell r="F1117">
            <v>5141</v>
          </cell>
        </row>
        <row r="1118">
          <cell r="F1118">
            <v>3112</v>
          </cell>
        </row>
        <row r="1119">
          <cell r="F1119">
            <v>3788</v>
          </cell>
        </row>
        <row r="1120">
          <cell r="F1120">
            <v>2594</v>
          </cell>
        </row>
        <row r="1121">
          <cell r="F1121">
            <v>2854</v>
          </cell>
        </row>
        <row r="1122">
          <cell r="F1122">
            <v>2335</v>
          </cell>
        </row>
        <row r="1123">
          <cell r="F1123">
            <v>2594</v>
          </cell>
        </row>
        <row r="1124">
          <cell r="F1124">
            <v>2205</v>
          </cell>
        </row>
        <row r="1125">
          <cell r="F1125">
            <v>2335</v>
          </cell>
        </row>
        <row r="1126">
          <cell r="F1126">
            <v>2706</v>
          </cell>
        </row>
        <row r="1127">
          <cell r="F1127">
            <v>2570</v>
          </cell>
        </row>
        <row r="1128">
          <cell r="F1128">
            <v>2300</v>
          </cell>
        </row>
        <row r="1129">
          <cell r="F1129">
            <v>2165</v>
          </cell>
        </row>
        <row r="1130">
          <cell r="F1130">
            <v>6764</v>
          </cell>
        </row>
        <row r="1131">
          <cell r="F1131">
            <v>7441</v>
          </cell>
        </row>
        <row r="1132">
          <cell r="F1132">
            <v>5885</v>
          </cell>
        </row>
        <row r="1133">
          <cell r="F1133">
            <v>6764</v>
          </cell>
        </row>
        <row r="1134">
          <cell r="F1134">
            <v>5006</v>
          </cell>
        </row>
        <row r="1135">
          <cell r="F1135">
            <v>5682</v>
          </cell>
        </row>
        <row r="1136">
          <cell r="F1136">
            <v>3636</v>
          </cell>
        </row>
        <row r="1137">
          <cell r="F1137">
            <v>3632</v>
          </cell>
        </row>
        <row r="1138">
          <cell r="F1138">
            <v>1816</v>
          </cell>
        </row>
        <row r="1139">
          <cell r="F1139">
            <v>1816</v>
          </cell>
        </row>
        <row r="1140">
          <cell r="F1140">
            <v>1894</v>
          </cell>
        </row>
        <row r="1141">
          <cell r="F1141">
            <v>1894</v>
          </cell>
        </row>
        <row r="1142">
          <cell r="F1142">
            <v>1894</v>
          </cell>
        </row>
        <row r="1143">
          <cell r="F1143">
            <v>1894</v>
          </cell>
        </row>
        <row r="1144">
          <cell r="F1144">
            <v>1894</v>
          </cell>
        </row>
        <row r="1145">
          <cell r="F1145">
            <v>1894</v>
          </cell>
        </row>
        <row r="1146">
          <cell r="F1146">
            <v>11940</v>
          </cell>
        </row>
        <row r="1147">
          <cell r="F1147">
            <v>11940</v>
          </cell>
        </row>
        <row r="1148">
          <cell r="F1148">
            <v>27058</v>
          </cell>
        </row>
        <row r="1149">
          <cell r="F1149">
            <v>9470</v>
          </cell>
        </row>
        <row r="1150">
          <cell r="F1150">
            <v>23676</v>
          </cell>
        </row>
        <row r="1151">
          <cell r="F1151">
            <v>23676</v>
          </cell>
        </row>
        <row r="1152">
          <cell r="F1152">
            <v>4059</v>
          </cell>
        </row>
        <row r="1153">
          <cell r="F1153">
            <v>5141</v>
          </cell>
        </row>
        <row r="1154">
          <cell r="F1154">
            <v>5141</v>
          </cell>
        </row>
        <row r="1155">
          <cell r="F1155">
            <v>7847</v>
          </cell>
        </row>
        <row r="1156">
          <cell r="F1156">
            <v>7847</v>
          </cell>
        </row>
        <row r="1157">
          <cell r="F1157">
            <v>2134</v>
          </cell>
        </row>
        <row r="1158">
          <cell r="F1158">
            <v>2567</v>
          </cell>
        </row>
        <row r="1159">
          <cell r="F1159">
            <v>5970</v>
          </cell>
        </row>
        <row r="1160">
          <cell r="F1160">
            <v>7313</v>
          </cell>
        </row>
        <row r="1161">
          <cell r="F1161">
            <v>108232</v>
          </cell>
        </row>
        <row r="1162">
          <cell r="F1162">
            <v>135290</v>
          </cell>
        </row>
        <row r="1163">
          <cell r="F1163">
            <v>135290</v>
          </cell>
        </row>
        <row r="1164">
          <cell r="F1164">
            <v>14747</v>
          </cell>
        </row>
        <row r="1165">
          <cell r="F1165">
            <v>14747</v>
          </cell>
        </row>
        <row r="1166">
          <cell r="F1166">
            <v>14747</v>
          </cell>
        </row>
        <row r="1167">
          <cell r="F1167">
            <v>15558</v>
          </cell>
        </row>
        <row r="1168">
          <cell r="F1168">
            <v>15558</v>
          </cell>
        </row>
        <row r="1169">
          <cell r="F1169">
            <v>11364</v>
          </cell>
        </row>
        <row r="1170">
          <cell r="F1170">
            <v>10012</v>
          </cell>
        </row>
        <row r="1171">
          <cell r="F1171">
            <v>4059</v>
          </cell>
        </row>
        <row r="1172">
          <cell r="F1172">
            <v>4465</v>
          </cell>
        </row>
        <row r="1173">
          <cell r="F1173">
            <v>1353</v>
          </cell>
        </row>
        <row r="1174">
          <cell r="F1174">
            <v>676</v>
          </cell>
        </row>
        <row r="1175">
          <cell r="F1175">
            <v>1353</v>
          </cell>
        </row>
        <row r="1176">
          <cell r="F1176">
            <v>1624</v>
          </cell>
        </row>
        <row r="1177">
          <cell r="F1177">
            <v>1759</v>
          </cell>
        </row>
        <row r="1178">
          <cell r="F1178">
            <v>1894</v>
          </cell>
        </row>
        <row r="1179">
          <cell r="F1179">
            <v>10823</v>
          </cell>
        </row>
        <row r="1180">
          <cell r="F1180">
            <v>29764</v>
          </cell>
        </row>
        <row r="1181">
          <cell r="F1181">
            <v>0</v>
          </cell>
        </row>
        <row r="1182">
          <cell r="F1182">
            <v>415</v>
          </cell>
        </row>
        <row r="1183">
          <cell r="F1183">
            <v>493</v>
          </cell>
        </row>
        <row r="1184">
          <cell r="F1184">
            <v>415</v>
          </cell>
        </row>
        <row r="1185">
          <cell r="F1185">
            <v>493</v>
          </cell>
        </row>
        <row r="1186">
          <cell r="F1186">
            <v>246</v>
          </cell>
        </row>
        <row r="1187">
          <cell r="F1187">
            <v>272</v>
          </cell>
        </row>
        <row r="1188">
          <cell r="F1188">
            <v>1092</v>
          </cell>
        </row>
        <row r="1189">
          <cell r="F1189">
            <v>1353</v>
          </cell>
        </row>
        <row r="1190">
          <cell r="F1190">
            <v>6494</v>
          </cell>
        </row>
        <row r="1191">
          <cell r="F1191">
            <v>8659</v>
          </cell>
        </row>
        <row r="1192">
          <cell r="F1192">
            <v>6088</v>
          </cell>
        </row>
        <row r="1193">
          <cell r="F1193">
            <v>7306</v>
          </cell>
        </row>
        <row r="1194">
          <cell r="F1194">
            <v>5818</v>
          </cell>
        </row>
        <row r="1195">
          <cell r="F1195">
            <v>6900</v>
          </cell>
        </row>
        <row r="1196">
          <cell r="F1196">
            <v>649</v>
          </cell>
        </row>
        <row r="1197">
          <cell r="F1197">
            <v>830</v>
          </cell>
        </row>
        <row r="1198">
          <cell r="F1198">
            <v>1608</v>
          </cell>
        </row>
        <row r="1199">
          <cell r="F1199">
            <v>2075</v>
          </cell>
        </row>
        <row r="1200">
          <cell r="F1200">
            <v>2400</v>
          </cell>
        </row>
        <row r="1201">
          <cell r="F1201">
            <v>3113</v>
          </cell>
        </row>
        <row r="1202">
          <cell r="F1202">
            <v>1842</v>
          </cell>
        </row>
        <row r="1203">
          <cell r="F1203">
            <v>2166</v>
          </cell>
        </row>
        <row r="1204">
          <cell r="F1204">
            <v>272</v>
          </cell>
        </row>
        <row r="1205">
          <cell r="F1205">
            <v>934</v>
          </cell>
        </row>
        <row r="1206">
          <cell r="F1206">
            <v>1180</v>
          </cell>
        </row>
        <row r="1207">
          <cell r="F1207">
            <v>662</v>
          </cell>
        </row>
        <row r="1208">
          <cell r="F1208">
            <v>960</v>
          </cell>
        </row>
        <row r="1209">
          <cell r="F1209">
            <v>1116</v>
          </cell>
        </row>
        <row r="1210">
          <cell r="F1210">
            <v>1621</v>
          </cell>
        </row>
        <row r="1211">
          <cell r="F1211">
            <v>731</v>
          </cell>
        </row>
        <row r="1212">
          <cell r="F1212">
            <v>731</v>
          </cell>
        </row>
        <row r="1213">
          <cell r="F1213">
            <v>920</v>
          </cell>
        </row>
        <row r="1214">
          <cell r="F1214">
            <v>372</v>
          </cell>
        </row>
        <row r="1215">
          <cell r="F1215">
            <v>5074</v>
          </cell>
        </row>
        <row r="1216">
          <cell r="F1216">
            <v>6268</v>
          </cell>
        </row>
        <row r="1217">
          <cell r="F1217">
            <v>908</v>
          </cell>
        </row>
        <row r="1218">
          <cell r="F1218">
            <v>259</v>
          </cell>
        </row>
        <row r="1219">
          <cell r="F1219">
            <v>5445</v>
          </cell>
        </row>
        <row r="1220">
          <cell r="F1220">
            <v>1704</v>
          </cell>
        </row>
        <row r="1221">
          <cell r="F1221">
            <v>1967</v>
          </cell>
        </row>
        <row r="1222">
          <cell r="F1222">
            <v>3147</v>
          </cell>
        </row>
        <row r="1223">
          <cell r="F1223">
            <v>3409</v>
          </cell>
        </row>
        <row r="1224">
          <cell r="F1224">
            <v>3802</v>
          </cell>
        </row>
        <row r="1225">
          <cell r="F1225">
            <v>5900</v>
          </cell>
        </row>
        <row r="1226">
          <cell r="F1226">
            <v>4458</v>
          </cell>
        </row>
        <row r="1227">
          <cell r="F1227">
            <v>6293</v>
          </cell>
        </row>
        <row r="1228">
          <cell r="F1228">
            <v>3278</v>
          </cell>
        </row>
        <row r="1229">
          <cell r="F1229">
            <v>3933</v>
          </cell>
        </row>
        <row r="1230">
          <cell r="F1230">
            <v>4327</v>
          </cell>
        </row>
        <row r="1231">
          <cell r="F1231">
            <v>2360</v>
          </cell>
        </row>
        <row r="1232">
          <cell r="F1232">
            <v>2622</v>
          </cell>
        </row>
        <row r="1233">
          <cell r="F1233">
            <v>2098</v>
          </cell>
        </row>
        <row r="1234">
          <cell r="F1234">
            <v>1573</v>
          </cell>
        </row>
        <row r="1235">
          <cell r="F1235">
            <v>1967</v>
          </cell>
        </row>
        <row r="1236">
          <cell r="F1236">
            <v>3278</v>
          </cell>
        </row>
        <row r="1237">
          <cell r="F1237">
            <v>4589</v>
          </cell>
        </row>
        <row r="1238">
          <cell r="F1238">
            <v>2622</v>
          </cell>
        </row>
        <row r="1239">
          <cell r="F1239">
            <v>656</v>
          </cell>
        </row>
        <row r="1240">
          <cell r="F1240">
            <v>787</v>
          </cell>
        </row>
        <row r="1241">
          <cell r="F1241">
            <v>813</v>
          </cell>
        </row>
        <row r="1242">
          <cell r="F1242">
            <v>852</v>
          </cell>
        </row>
        <row r="1243">
          <cell r="F1243">
            <v>1246</v>
          </cell>
        </row>
        <row r="1244">
          <cell r="F1244">
            <v>1442</v>
          </cell>
        </row>
        <row r="1245">
          <cell r="F1245">
            <v>2622</v>
          </cell>
        </row>
        <row r="1246">
          <cell r="F1246">
            <v>3409</v>
          </cell>
        </row>
        <row r="1247">
          <cell r="F1247">
            <v>3802</v>
          </cell>
        </row>
        <row r="1248">
          <cell r="F1248">
            <v>4589</v>
          </cell>
        </row>
        <row r="1249">
          <cell r="F1249">
            <v>5376</v>
          </cell>
        </row>
        <row r="1250">
          <cell r="F1250">
            <v>6031</v>
          </cell>
        </row>
        <row r="1251">
          <cell r="F1251">
            <v>4982</v>
          </cell>
        </row>
        <row r="1252">
          <cell r="F1252">
            <v>5507</v>
          </cell>
        </row>
        <row r="1253">
          <cell r="F1253">
            <v>5900</v>
          </cell>
        </row>
        <row r="1254">
          <cell r="F1254">
            <v>7080</v>
          </cell>
        </row>
        <row r="1255">
          <cell r="F1255">
            <v>197</v>
          </cell>
        </row>
        <row r="1256">
          <cell r="F1256">
            <v>262</v>
          </cell>
        </row>
        <row r="1257">
          <cell r="F1257">
            <v>629</v>
          </cell>
        </row>
        <row r="1258">
          <cell r="F1258">
            <v>747</v>
          </cell>
        </row>
        <row r="1259">
          <cell r="F1259">
            <v>892</v>
          </cell>
        </row>
        <row r="1260">
          <cell r="F1260">
            <v>2045</v>
          </cell>
        </row>
        <row r="1261">
          <cell r="F1261">
            <v>2045</v>
          </cell>
        </row>
        <row r="1262">
          <cell r="F1262">
            <v>3671</v>
          </cell>
        </row>
        <row r="1263">
          <cell r="F1263">
            <v>6556</v>
          </cell>
        </row>
        <row r="1264">
          <cell r="F1264">
            <v>288</v>
          </cell>
        </row>
        <row r="1265">
          <cell r="F1265">
            <v>380</v>
          </cell>
        </row>
        <row r="1266">
          <cell r="F1266">
            <v>616</v>
          </cell>
        </row>
        <row r="1270">
          <cell r="F1270">
            <v>1573</v>
          </cell>
        </row>
        <row r="1271">
          <cell r="F1271">
            <v>1967</v>
          </cell>
        </row>
        <row r="1272">
          <cell r="F1272">
            <v>2753</v>
          </cell>
        </row>
        <row r="1273">
          <cell r="F1273">
            <v>328</v>
          </cell>
        </row>
        <row r="1274">
          <cell r="F1274">
            <v>393</v>
          </cell>
        </row>
        <row r="1275">
          <cell r="F1275">
            <v>328</v>
          </cell>
        </row>
        <row r="1276">
          <cell r="F1276">
            <v>328</v>
          </cell>
        </row>
        <row r="1277">
          <cell r="F1277">
            <v>1967</v>
          </cell>
        </row>
        <row r="1278">
          <cell r="F1278">
            <v>1967</v>
          </cell>
        </row>
        <row r="1279">
          <cell r="F1279">
            <v>2163</v>
          </cell>
        </row>
        <row r="1280">
          <cell r="F1280">
            <v>2163</v>
          </cell>
        </row>
        <row r="1281">
          <cell r="F1281">
            <v>1311</v>
          </cell>
        </row>
        <row r="1282">
          <cell r="F1282">
            <v>1967</v>
          </cell>
        </row>
        <row r="1283">
          <cell r="F1283">
            <v>2756</v>
          </cell>
        </row>
        <row r="1284">
          <cell r="F1284">
            <v>3626</v>
          </cell>
        </row>
        <row r="1285">
          <cell r="F1285">
            <v>6904</v>
          </cell>
        </row>
        <row r="1286">
          <cell r="F1286">
            <v>8285</v>
          </cell>
        </row>
        <row r="1287">
          <cell r="F1287">
            <v>20714</v>
          </cell>
        </row>
        <row r="1288">
          <cell r="F1288">
            <v>20714</v>
          </cell>
        </row>
        <row r="1289">
          <cell r="F1289">
            <v>20714</v>
          </cell>
        </row>
        <row r="1290">
          <cell r="F1290">
            <v>20714</v>
          </cell>
        </row>
        <row r="1291">
          <cell r="F1291">
            <v>2762</v>
          </cell>
        </row>
        <row r="1292">
          <cell r="F1292">
            <v>2348</v>
          </cell>
        </row>
        <row r="1293">
          <cell r="F1293">
            <v>30104</v>
          </cell>
        </row>
        <row r="1294">
          <cell r="F1294">
            <v>2209</v>
          </cell>
        </row>
        <row r="1295">
          <cell r="F1295">
            <v>2624</v>
          </cell>
        </row>
        <row r="1296">
          <cell r="F1296">
            <v>6076</v>
          </cell>
        </row>
        <row r="1297">
          <cell r="F1297">
            <v>1726</v>
          </cell>
        </row>
        <row r="1298">
          <cell r="F1298">
            <v>19873</v>
          </cell>
        </row>
        <row r="1299">
          <cell r="F1299">
            <v>23500</v>
          </cell>
        </row>
        <row r="1300">
          <cell r="F1300">
            <v>27561</v>
          </cell>
        </row>
        <row r="1301">
          <cell r="F1301">
            <v>4439.59</v>
          </cell>
        </row>
        <row r="1302">
          <cell r="F1302">
            <v>4439.59</v>
          </cell>
        </row>
        <row r="1303">
          <cell r="F1303">
            <v>4439.59</v>
          </cell>
        </row>
        <row r="1304">
          <cell r="F1304">
            <v>4690.92</v>
          </cell>
        </row>
        <row r="1305">
          <cell r="F1305">
            <v>5468.36</v>
          </cell>
        </row>
        <row r="1306">
          <cell r="F1306">
            <v>6296.9</v>
          </cell>
        </row>
        <row r="1307">
          <cell r="F1307">
            <v>5937.87</v>
          </cell>
        </row>
        <row r="1308">
          <cell r="F1308">
            <v>7594.95</v>
          </cell>
        </row>
        <row r="1309">
          <cell r="F1309">
            <v>8988</v>
          </cell>
        </row>
        <row r="1310">
          <cell r="F1310">
            <v>3646</v>
          </cell>
        </row>
        <row r="1311">
          <cell r="F1311">
            <v>1400.23</v>
          </cell>
        </row>
        <row r="1312">
          <cell r="F1312">
            <v>1518.99</v>
          </cell>
        </row>
        <row r="1313">
          <cell r="F1313">
            <v>1778.6</v>
          </cell>
        </row>
        <row r="1314">
          <cell r="F1314">
            <v>2188.73</v>
          </cell>
        </row>
        <row r="1315">
          <cell r="F1315">
            <v>1311.86</v>
          </cell>
        </row>
        <row r="1316">
          <cell r="F1316">
            <v>1339.47</v>
          </cell>
        </row>
        <row r="1317">
          <cell r="F1317">
            <v>1443.04</v>
          </cell>
        </row>
        <row r="1318">
          <cell r="F1318">
            <v>1415.42</v>
          </cell>
        </row>
        <row r="1319">
          <cell r="F1319">
            <v>1739.93</v>
          </cell>
        </row>
        <row r="1320">
          <cell r="F1320">
            <v>2209.44</v>
          </cell>
        </row>
        <row r="1321">
          <cell r="F1321">
            <v>1450</v>
          </cell>
        </row>
        <row r="1322">
          <cell r="F1322">
            <v>1712</v>
          </cell>
        </row>
        <row r="1323">
          <cell r="F1323">
            <v>2016</v>
          </cell>
        </row>
        <row r="1324">
          <cell r="F1324">
            <v>2389</v>
          </cell>
        </row>
        <row r="1325">
          <cell r="F1325">
            <v>2886</v>
          </cell>
        </row>
        <row r="1326">
          <cell r="F1326">
            <v>3646</v>
          </cell>
        </row>
        <row r="1327">
          <cell r="F1327">
            <v>1450</v>
          </cell>
        </row>
        <row r="1328">
          <cell r="F1328">
            <v>1712</v>
          </cell>
        </row>
        <row r="1329">
          <cell r="F1329">
            <v>2016</v>
          </cell>
        </row>
        <row r="1330">
          <cell r="F1330">
            <v>2389</v>
          </cell>
        </row>
        <row r="1331">
          <cell r="F1331">
            <v>2886</v>
          </cell>
        </row>
        <row r="1332">
          <cell r="F1332">
            <v>524</v>
          </cell>
        </row>
        <row r="1333">
          <cell r="F1333">
            <v>656</v>
          </cell>
        </row>
        <row r="1334">
          <cell r="F1334">
            <v>1049</v>
          </cell>
        </row>
        <row r="1335">
          <cell r="F1335">
            <v>1180</v>
          </cell>
        </row>
        <row r="1336">
          <cell r="F1336">
            <v>1442</v>
          </cell>
        </row>
        <row r="1337">
          <cell r="F1337">
            <v>1573</v>
          </cell>
        </row>
        <row r="1338">
          <cell r="F1338">
            <v>387</v>
          </cell>
        </row>
        <row r="1339">
          <cell r="F1339">
            <v>483</v>
          </cell>
        </row>
        <row r="1340">
          <cell r="F1340">
            <v>511</v>
          </cell>
        </row>
        <row r="1341">
          <cell r="F1341">
            <v>539</v>
          </cell>
        </row>
        <row r="1342">
          <cell r="F1342">
            <v>552</v>
          </cell>
        </row>
        <row r="1343">
          <cell r="F1343">
            <v>608</v>
          </cell>
        </row>
        <row r="1344">
          <cell r="F1344">
            <v>387</v>
          </cell>
        </row>
        <row r="1345">
          <cell r="F1345">
            <v>483</v>
          </cell>
        </row>
        <row r="1346">
          <cell r="F1346">
            <v>511</v>
          </cell>
        </row>
        <row r="1347">
          <cell r="F1347">
            <v>539</v>
          </cell>
        </row>
        <row r="1348">
          <cell r="F1348">
            <v>552</v>
          </cell>
        </row>
        <row r="1349">
          <cell r="F1349">
            <v>608</v>
          </cell>
        </row>
        <row r="1350">
          <cell r="F1350">
            <v>552</v>
          </cell>
        </row>
        <row r="1351">
          <cell r="F1351">
            <v>690</v>
          </cell>
        </row>
        <row r="1352">
          <cell r="F1352">
            <v>704</v>
          </cell>
        </row>
        <row r="1353">
          <cell r="F1353">
            <v>801</v>
          </cell>
        </row>
        <row r="1354">
          <cell r="F1354">
            <v>829</v>
          </cell>
        </row>
        <row r="1355">
          <cell r="F1355">
            <v>898</v>
          </cell>
        </row>
        <row r="1356">
          <cell r="F1356">
            <v>829</v>
          </cell>
        </row>
        <row r="1357">
          <cell r="F1357">
            <v>884</v>
          </cell>
        </row>
        <row r="1358">
          <cell r="F1358">
            <v>994</v>
          </cell>
        </row>
        <row r="1359">
          <cell r="F1359">
            <v>1091</v>
          </cell>
        </row>
        <row r="1360">
          <cell r="F1360">
            <v>1381</v>
          </cell>
        </row>
        <row r="1361">
          <cell r="F1361">
            <v>1519</v>
          </cell>
        </row>
        <row r="1362">
          <cell r="F1362">
            <v>829</v>
          </cell>
        </row>
        <row r="1363">
          <cell r="F1363">
            <v>884</v>
          </cell>
        </row>
        <row r="1364">
          <cell r="F1364">
            <v>994</v>
          </cell>
        </row>
        <row r="1365">
          <cell r="F1365">
            <v>1091</v>
          </cell>
        </row>
        <row r="1366">
          <cell r="F1366">
            <v>1381</v>
          </cell>
        </row>
        <row r="1367">
          <cell r="F1367">
            <v>1519</v>
          </cell>
        </row>
        <row r="1368">
          <cell r="F1368">
            <v>1243</v>
          </cell>
        </row>
        <row r="1369">
          <cell r="F1369">
            <v>1312</v>
          </cell>
        </row>
        <row r="1370">
          <cell r="F1370">
            <v>1491</v>
          </cell>
        </row>
        <row r="1371">
          <cell r="F1371">
            <v>1629</v>
          </cell>
        </row>
        <row r="1372">
          <cell r="F1372">
            <v>2071</v>
          </cell>
        </row>
        <row r="1373">
          <cell r="F1373">
            <v>2278</v>
          </cell>
        </row>
      </sheetData>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CS176"/>
  <sheetViews>
    <sheetView zoomScaleNormal="100" workbookViewId="0">
      <pane xSplit="3" ySplit="9" topLeftCell="D62" activePane="bottomRight" state="frozen"/>
      <selection pane="topRight" activeCell="D1" sqref="D1"/>
      <selection pane="bottomLeft" activeCell="A9" sqref="A9"/>
      <selection pane="bottomRight" activeCell="F21" sqref="F21"/>
    </sheetView>
  </sheetViews>
  <sheetFormatPr defaultRowHeight="16.5" outlineLevelRow="1" outlineLevelCol="1"/>
  <cols>
    <col min="1" max="1" width="4.85546875" style="49" customWidth="1"/>
    <col min="2" max="2" width="35.7109375" style="49" customWidth="1"/>
    <col min="3" max="3" width="9.85546875" style="132" hidden="1" customWidth="1" outlineLevel="1"/>
    <col min="4" max="4" width="10.7109375" style="49" customWidth="1" collapsed="1"/>
    <col min="5" max="5" width="10.42578125" style="49" customWidth="1"/>
    <col min="6" max="6" width="11.42578125" style="39" customWidth="1"/>
    <col min="7" max="8" width="11.42578125" style="39" hidden="1" customWidth="1"/>
    <col min="9" max="10" width="9.28515625" style="49" customWidth="1"/>
    <col min="11" max="11" width="10.140625" style="49" hidden="1" customWidth="1"/>
    <col min="12" max="12" width="9.140625" style="49" hidden="1" customWidth="1"/>
    <col min="13" max="13" width="8.5703125" style="49" hidden="1" customWidth="1"/>
    <col min="14" max="14" width="7.42578125" style="49" hidden="1" customWidth="1" outlineLevel="1"/>
    <col min="15" max="15" width="9.42578125" style="49" hidden="1" customWidth="1" outlineLevel="1"/>
    <col min="16" max="16" width="7.42578125" style="49" hidden="1" customWidth="1" outlineLevel="1"/>
    <col min="17" max="18" width="8.42578125" style="49" hidden="1" customWidth="1"/>
    <col min="19" max="19" width="9" style="49" hidden="1" customWidth="1"/>
    <col min="20" max="20" width="8.85546875" style="49" hidden="1" customWidth="1"/>
    <col min="21" max="21" width="7.85546875" style="49" hidden="1" customWidth="1"/>
    <col min="22" max="24" width="9.42578125" style="49" hidden="1" customWidth="1" outlineLevel="1"/>
    <col min="25" max="25" width="9.42578125" style="49" hidden="1" customWidth="1"/>
    <col min="26" max="28" width="7.42578125" style="49" hidden="1" customWidth="1"/>
    <col min="29" max="31" width="7.42578125" style="49" hidden="1" customWidth="1" outlineLevel="1"/>
    <col min="32" max="35" width="7.42578125" style="49" hidden="1" customWidth="1"/>
    <col min="36" max="38" width="7.42578125" style="49" hidden="1" customWidth="1" outlineLevel="1"/>
    <col min="39" max="40" width="7.42578125" style="49" hidden="1" customWidth="1"/>
    <col min="41" max="41" width="8.7109375" style="49" hidden="1" customWidth="1"/>
    <col min="42" max="42" width="7.42578125" style="49" hidden="1" customWidth="1"/>
    <col min="43" max="45" width="7.42578125" style="49" hidden="1" customWidth="1" outlineLevel="1"/>
    <col min="46" max="46" width="7.42578125" style="49" hidden="1" customWidth="1"/>
    <col min="47" max="48" width="8.28515625" style="49" hidden="1" customWidth="1"/>
    <col min="49" max="49" width="7.42578125" style="49" hidden="1" customWidth="1"/>
    <col min="50" max="52" width="7.42578125" style="49" hidden="1" customWidth="1" outlineLevel="1"/>
    <col min="53" max="53" width="7.42578125" style="49" hidden="1" customWidth="1"/>
    <col min="54" max="54" width="7.7109375" style="49" hidden="1" customWidth="1"/>
    <col min="55" max="55" width="7.42578125" style="49" hidden="1" customWidth="1"/>
    <col min="56" max="56" width="8" style="49" hidden="1" customWidth="1"/>
    <col min="57" max="59" width="9.42578125" style="49" hidden="1" customWidth="1" outlineLevel="1"/>
    <col min="60" max="60" width="9.42578125" style="49" hidden="1" customWidth="1"/>
    <col min="61" max="61" width="8.7109375" style="49" hidden="1" customWidth="1"/>
    <col min="62" max="63" width="7.42578125" style="49" hidden="1" customWidth="1"/>
    <col min="64" max="66" width="7.42578125" style="49" hidden="1" customWidth="1" outlineLevel="1"/>
    <col min="67" max="67" width="7.42578125" style="49" hidden="1" customWidth="1"/>
    <col min="68" max="69" width="8.28515625" style="49" hidden="1" customWidth="1"/>
    <col min="70" max="70" width="7.85546875" style="49" hidden="1" customWidth="1"/>
    <col min="71" max="73" width="7.42578125" style="49" hidden="1" customWidth="1" outlineLevel="1"/>
    <col min="74" max="74" width="7.42578125" style="49" hidden="1" customWidth="1"/>
    <col min="75" max="75" width="8" style="49" hidden="1" customWidth="1"/>
    <col min="76" max="76" width="8.28515625" style="49" hidden="1" customWidth="1"/>
    <col min="77" max="77" width="7.42578125" style="49" hidden="1" customWidth="1"/>
    <col min="78" max="80" width="9.42578125" style="49" hidden="1" customWidth="1" outlineLevel="1"/>
    <col min="81" max="81" width="9.42578125" style="49" hidden="1" customWidth="1" collapsed="1"/>
    <col min="82" max="82" width="15.42578125" style="266" bestFit="1" customWidth="1"/>
    <col min="83" max="83" width="13" style="251" customWidth="1"/>
    <col min="84" max="84" width="11.28515625" style="251" customWidth="1"/>
    <col min="85" max="86" width="9.140625" style="251"/>
    <col min="87" max="16384" width="9.140625" style="49"/>
  </cols>
  <sheetData>
    <row r="1" spans="1:97" ht="17.25">
      <c r="A1" s="45"/>
      <c r="B1" s="46"/>
      <c r="C1" s="47"/>
      <c r="D1" s="46"/>
      <c r="E1" s="48"/>
      <c r="F1" s="138"/>
      <c r="G1" s="138"/>
      <c r="H1" s="138"/>
      <c r="J1" s="50" t="s">
        <v>168</v>
      </c>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row>
    <row r="2" spans="1:97">
      <c r="A2" s="51" t="s">
        <v>0</v>
      </c>
      <c r="B2" s="344" t="s">
        <v>449</v>
      </c>
      <c r="C2" s="344"/>
      <c r="D2" s="344"/>
      <c r="E2" s="344"/>
      <c r="F2" s="344"/>
      <c r="G2" s="344"/>
      <c r="H2" s="344"/>
      <c r="I2" s="344"/>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row>
    <row r="3" spans="1:97">
      <c r="A3" s="349" t="s">
        <v>451</v>
      </c>
      <c r="B3" s="349"/>
      <c r="C3" s="349"/>
      <c r="D3" s="349"/>
      <c r="E3" s="349"/>
      <c r="F3" s="349"/>
      <c r="G3" s="349"/>
      <c r="H3" s="349"/>
      <c r="I3" s="349"/>
      <c r="J3" s="349"/>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row>
    <row r="4" spans="1:97">
      <c r="A4" s="53"/>
      <c r="B4" s="54"/>
      <c r="C4" s="55"/>
      <c r="D4" s="54"/>
      <c r="E4" s="54"/>
      <c r="F4" s="133"/>
      <c r="G4" s="133"/>
      <c r="H4" s="133"/>
      <c r="I4" s="342" t="s">
        <v>1</v>
      </c>
      <c r="J4" s="342"/>
      <c r="L4" s="345"/>
      <c r="M4" s="345"/>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row>
    <row r="5" spans="1:97" ht="27" customHeight="1">
      <c r="A5" s="327" t="s">
        <v>2</v>
      </c>
      <c r="B5" s="330" t="s">
        <v>3</v>
      </c>
      <c r="C5" s="56"/>
      <c r="D5" s="333" t="s">
        <v>356</v>
      </c>
      <c r="E5" s="333" t="s">
        <v>357</v>
      </c>
      <c r="F5" s="339" t="s">
        <v>450</v>
      </c>
      <c r="G5" s="250"/>
      <c r="H5" s="250"/>
      <c r="I5" s="350" t="s">
        <v>329</v>
      </c>
      <c r="J5" s="351"/>
      <c r="K5" s="336" t="s">
        <v>4</v>
      </c>
      <c r="L5" s="337"/>
      <c r="M5" s="337"/>
      <c r="N5" s="337"/>
      <c r="O5" s="337"/>
      <c r="P5" s="337"/>
      <c r="Q5" s="338"/>
      <c r="R5" s="143"/>
      <c r="S5" s="336" t="s">
        <v>5</v>
      </c>
      <c r="T5" s="337"/>
      <c r="U5" s="337"/>
      <c r="V5" s="337"/>
      <c r="W5" s="337"/>
      <c r="X5" s="337"/>
      <c r="Y5" s="338"/>
      <c r="Z5" s="346" t="s">
        <v>6</v>
      </c>
      <c r="AA5" s="347"/>
      <c r="AB5" s="347"/>
      <c r="AC5" s="347"/>
      <c r="AD5" s="347"/>
      <c r="AE5" s="347"/>
      <c r="AF5" s="348"/>
      <c r="AG5" s="336" t="s">
        <v>7</v>
      </c>
      <c r="AH5" s="337"/>
      <c r="AI5" s="337"/>
      <c r="AJ5" s="337"/>
      <c r="AK5" s="337"/>
      <c r="AL5" s="337"/>
      <c r="AM5" s="338"/>
      <c r="AN5" s="336" t="s">
        <v>8</v>
      </c>
      <c r="AO5" s="337"/>
      <c r="AP5" s="337"/>
      <c r="AQ5" s="337"/>
      <c r="AR5" s="337"/>
      <c r="AS5" s="337"/>
      <c r="AT5" s="338"/>
      <c r="AU5" s="336" t="s">
        <v>9</v>
      </c>
      <c r="AV5" s="337"/>
      <c r="AW5" s="337"/>
      <c r="AX5" s="337"/>
      <c r="AY5" s="337"/>
      <c r="AZ5" s="337"/>
      <c r="BA5" s="338"/>
      <c r="BB5" s="336" t="s">
        <v>10</v>
      </c>
      <c r="BC5" s="337"/>
      <c r="BD5" s="337"/>
      <c r="BE5" s="337"/>
      <c r="BF5" s="337"/>
      <c r="BG5" s="337"/>
      <c r="BH5" s="338"/>
      <c r="BI5" s="336" t="s">
        <v>11</v>
      </c>
      <c r="BJ5" s="337"/>
      <c r="BK5" s="337"/>
      <c r="BL5" s="337"/>
      <c r="BM5" s="337"/>
      <c r="BN5" s="337"/>
      <c r="BO5" s="338"/>
      <c r="BP5" s="336" t="s">
        <v>12</v>
      </c>
      <c r="BQ5" s="337"/>
      <c r="BR5" s="337"/>
      <c r="BS5" s="337"/>
      <c r="BT5" s="337"/>
      <c r="BU5" s="337"/>
      <c r="BV5" s="338"/>
      <c r="BW5" s="336" t="s">
        <v>13</v>
      </c>
      <c r="BX5" s="337"/>
      <c r="BY5" s="338"/>
      <c r="BZ5" s="57"/>
      <c r="CA5" s="57"/>
      <c r="CB5" s="57"/>
      <c r="CC5" s="58"/>
    </row>
    <row r="6" spans="1:97" ht="15" customHeight="1">
      <c r="A6" s="328"/>
      <c r="B6" s="331"/>
      <c r="C6" s="59"/>
      <c r="D6" s="334"/>
      <c r="E6" s="334"/>
      <c r="F6" s="340"/>
      <c r="G6" s="278"/>
      <c r="H6" s="278"/>
      <c r="I6" s="333" t="s">
        <v>201</v>
      </c>
      <c r="J6" s="333" t="s">
        <v>356</v>
      </c>
      <c r="K6" s="321" t="s">
        <v>17</v>
      </c>
      <c r="L6" s="323" t="s">
        <v>14</v>
      </c>
      <c r="M6" s="325"/>
      <c r="N6" s="321" t="s">
        <v>15</v>
      </c>
      <c r="O6" s="323" t="s">
        <v>16</v>
      </c>
      <c r="P6" s="324"/>
      <c r="Q6" s="325"/>
      <c r="R6" s="142"/>
      <c r="S6" s="321" t="s">
        <v>17</v>
      </c>
      <c r="T6" s="323" t="s">
        <v>14</v>
      </c>
      <c r="U6" s="325"/>
      <c r="V6" s="321" t="s">
        <v>15</v>
      </c>
      <c r="W6" s="323" t="s">
        <v>16</v>
      </c>
      <c r="X6" s="324"/>
      <c r="Y6" s="325"/>
      <c r="Z6" s="321" t="s">
        <v>17</v>
      </c>
      <c r="AA6" s="323" t="s">
        <v>14</v>
      </c>
      <c r="AB6" s="325"/>
      <c r="AC6" s="321" t="s">
        <v>15</v>
      </c>
      <c r="AD6" s="323" t="s">
        <v>16</v>
      </c>
      <c r="AE6" s="324"/>
      <c r="AF6" s="325"/>
      <c r="AG6" s="321" t="s">
        <v>17</v>
      </c>
      <c r="AH6" s="323" t="s">
        <v>14</v>
      </c>
      <c r="AI6" s="325"/>
      <c r="AJ6" s="321" t="s">
        <v>15</v>
      </c>
      <c r="AK6" s="323" t="s">
        <v>16</v>
      </c>
      <c r="AL6" s="324"/>
      <c r="AM6" s="325"/>
      <c r="AN6" s="321" t="s">
        <v>17</v>
      </c>
      <c r="AO6" s="323" t="s">
        <v>14</v>
      </c>
      <c r="AP6" s="325"/>
      <c r="AQ6" s="321" t="s">
        <v>15</v>
      </c>
      <c r="AR6" s="323" t="s">
        <v>16</v>
      </c>
      <c r="AS6" s="324"/>
      <c r="AT6" s="325"/>
      <c r="AU6" s="321" t="s">
        <v>17</v>
      </c>
      <c r="AV6" s="323" t="s">
        <v>14</v>
      </c>
      <c r="AW6" s="325"/>
      <c r="AX6" s="321" t="s">
        <v>15</v>
      </c>
      <c r="AY6" s="323" t="s">
        <v>16</v>
      </c>
      <c r="AZ6" s="324"/>
      <c r="BA6" s="325"/>
      <c r="BB6" s="321" t="s">
        <v>17</v>
      </c>
      <c r="BC6" s="323" t="s">
        <v>14</v>
      </c>
      <c r="BD6" s="325"/>
      <c r="BE6" s="321" t="s">
        <v>15</v>
      </c>
      <c r="BF6" s="323" t="s">
        <v>16</v>
      </c>
      <c r="BG6" s="324"/>
      <c r="BH6" s="325"/>
      <c r="BI6" s="321" t="s">
        <v>17</v>
      </c>
      <c r="BJ6" s="323" t="s">
        <v>14</v>
      </c>
      <c r="BK6" s="325"/>
      <c r="BL6" s="321" t="s">
        <v>15</v>
      </c>
      <c r="BM6" s="323" t="s">
        <v>16</v>
      </c>
      <c r="BN6" s="324"/>
      <c r="BO6" s="325"/>
      <c r="BP6" s="321" t="s">
        <v>17</v>
      </c>
      <c r="BQ6" s="323" t="s">
        <v>14</v>
      </c>
      <c r="BR6" s="325"/>
      <c r="BS6" s="321" t="s">
        <v>15</v>
      </c>
      <c r="BT6" s="323" t="s">
        <v>16</v>
      </c>
      <c r="BU6" s="324"/>
      <c r="BV6" s="325"/>
      <c r="BW6" s="321" t="s">
        <v>17</v>
      </c>
      <c r="BX6" s="323" t="s">
        <v>14</v>
      </c>
      <c r="BY6" s="325"/>
      <c r="BZ6" s="321" t="s">
        <v>15</v>
      </c>
      <c r="CA6" s="323" t="s">
        <v>16</v>
      </c>
      <c r="CB6" s="324"/>
      <c r="CC6" s="325"/>
    </row>
    <row r="7" spans="1:97" ht="15" customHeight="1">
      <c r="A7" s="328"/>
      <c r="B7" s="331"/>
      <c r="C7" s="59"/>
      <c r="D7" s="334"/>
      <c r="E7" s="334"/>
      <c r="F7" s="340"/>
      <c r="G7" s="278"/>
      <c r="H7" s="278"/>
      <c r="I7" s="334"/>
      <c r="J7" s="334"/>
      <c r="K7" s="326"/>
      <c r="L7" s="321" t="s">
        <v>18</v>
      </c>
      <c r="M7" s="321" t="s">
        <v>19</v>
      </c>
      <c r="N7" s="326"/>
      <c r="O7" s="321" t="s">
        <v>20</v>
      </c>
      <c r="P7" s="321" t="s">
        <v>21</v>
      </c>
      <c r="Q7" s="321" t="s">
        <v>22</v>
      </c>
      <c r="R7" s="142"/>
      <c r="S7" s="326"/>
      <c r="T7" s="321" t="s">
        <v>18</v>
      </c>
      <c r="U7" s="321" t="s">
        <v>19</v>
      </c>
      <c r="V7" s="326"/>
      <c r="W7" s="321" t="s">
        <v>20</v>
      </c>
      <c r="X7" s="321" t="s">
        <v>21</v>
      </c>
      <c r="Y7" s="321" t="s">
        <v>22</v>
      </c>
      <c r="Z7" s="326"/>
      <c r="AA7" s="321" t="s">
        <v>18</v>
      </c>
      <c r="AB7" s="321" t="s">
        <v>19</v>
      </c>
      <c r="AC7" s="326"/>
      <c r="AD7" s="321" t="s">
        <v>20</v>
      </c>
      <c r="AE7" s="321" t="s">
        <v>21</v>
      </c>
      <c r="AF7" s="321" t="s">
        <v>22</v>
      </c>
      <c r="AG7" s="326"/>
      <c r="AH7" s="321" t="s">
        <v>18</v>
      </c>
      <c r="AI7" s="321" t="s">
        <v>19</v>
      </c>
      <c r="AJ7" s="326"/>
      <c r="AK7" s="321" t="s">
        <v>20</v>
      </c>
      <c r="AL7" s="321" t="s">
        <v>21</v>
      </c>
      <c r="AM7" s="321" t="s">
        <v>22</v>
      </c>
      <c r="AN7" s="326"/>
      <c r="AO7" s="321" t="s">
        <v>18</v>
      </c>
      <c r="AP7" s="321" t="s">
        <v>19</v>
      </c>
      <c r="AQ7" s="326"/>
      <c r="AR7" s="321" t="s">
        <v>20</v>
      </c>
      <c r="AS7" s="321" t="s">
        <v>21</v>
      </c>
      <c r="AT7" s="321" t="s">
        <v>22</v>
      </c>
      <c r="AU7" s="326"/>
      <c r="AV7" s="321" t="s">
        <v>18</v>
      </c>
      <c r="AW7" s="321" t="s">
        <v>19</v>
      </c>
      <c r="AX7" s="326"/>
      <c r="AY7" s="321" t="s">
        <v>20</v>
      </c>
      <c r="AZ7" s="321" t="s">
        <v>21</v>
      </c>
      <c r="BA7" s="321" t="s">
        <v>22</v>
      </c>
      <c r="BB7" s="326"/>
      <c r="BC7" s="321" t="s">
        <v>18</v>
      </c>
      <c r="BD7" s="321" t="s">
        <v>19</v>
      </c>
      <c r="BE7" s="326"/>
      <c r="BF7" s="321" t="s">
        <v>20</v>
      </c>
      <c r="BG7" s="321" t="s">
        <v>21</v>
      </c>
      <c r="BH7" s="321" t="s">
        <v>22</v>
      </c>
      <c r="BI7" s="326"/>
      <c r="BJ7" s="321" t="s">
        <v>18</v>
      </c>
      <c r="BK7" s="321" t="s">
        <v>19</v>
      </c>
      <c r="BL7" s="326"/>
      <c r="BM7" s="321" t="s">
        <v>20</v>
      </c>
      <c r="BN7" s="321" t="s">
        <v>21</v>
      </c>
      <c r="BO7" s="321" t="s">
        <v>22</v>
      </c>
      <c r="BP7" s="326"/>
      <c r="BQ7" s="321" t="s">
        <v>18</v>
      </c>
      <c r="BR7" s="321" t="s">
        <v>19</v>
      </c>
      <c r="BS7" s="326"/>
      <c r="BT7" s="321" t="s">
        <v>20</v>
      </c>
      <c r="BU7" s="321" t="s">
        <v>21</v>
      </c>
      <c r="BV7" s="321" t="s">
        <v>22</v>
      </c>
      <c r="BW7" s="326"/>
      <c r="BX7" s="321" t="s">
        <v>18</v>
      </c>
      <c r="BY7" s="321" t="s">
        <v>19</v>
      </c>
      <c r="BZ7" s="326"/>
      <c r="CA7" s="321" t="s">
        <v>20</v>
      </c>
      <c r="CB7" s="321" t="s">
        <v>21</v>
      </c>
      <c r="CC7" s="321" t="s">
        <v>22</v>
      </c>
    </row>
    <row r="8" spans="1:97" ht="21.75" customHeight="1">
      <c r="A8" s="329"/>
      <c r="B8" s="332"/>
      <c r="C8" s="60"/>
      <c r="D8" s="335"/>
      <c r="E8" s="335"/>
      <c r="F8" s="341"/>
      <c r="G8" s="279"/>
      <c r="H8" s="279"/>
      <c r="I8" s="335"/>
      <c r="J8" s="335"/>
      <c r="K8" s="322"/>
      <c r="L8" s="322"/>
      <c r="M8" s="322"/>
      <c r="N8" s="322"/>
      <c r="O8" s="322"/>
      <c r="P8" s="322"/>
      <c r="Q8" s="322"/>
      <c r="R8" s="142"/>
      <c r="S8" s="322"/>
      <c r="T8" s="322"/>
      <c r="U8" s="322"/>
      <c r="V8" s="322"/>
      <c r="W8" s="322"/>
      <c r="X8" s="322"/>
      <c r="Y8" s="322"/>
      <c r="Z8" s="322"/>
      <c r="AA8" s="322"/>
      <c r="AB8" s="322"/>
      <c r="AC8" s="322"/>
      <c r="AD8" s="322"/>
      <c r="AE8" s="322"/>
      <c r="AF8" s="322"/>
      <c r="AG8" s="322"/>
      <c r="AH8" s="322"/>
      <c r="AI8" s="322"/>
      <c r="AJ8" s="322"/>
      <c r="AK8" s="322"/>
      <c r="AL8" s="322"/>
      <c r="AM8" s="322"/>
      <c r="AN8" s="322"/>
      <c r="AO8" s="322"/>
      <c r="AP8" s="322"/>
      <c r="AQ8" s="322"/>
      <c r="AR8" s="322"/>
      <c r="AS8" s="322"/>
      <c r="AT8" s="322"/>
      <c r="AU8" s="322"/>
      <c r="AV8" s="322"/>
      <c r="AW8" s="322"/>
      <c r="AX8" s="322"/>
      <c r="AY8" s="322"/>
      <c r="AZ8" s="322"/>
      <c r="BA8" s="322"/>
      <c r="BB8" s="322"/>
      <c r="BC8" s="322"/>
      <c r="BD8" s="322"/>
      <c r="BE8" s="322"/>
      <c r="BF8" s="322"/>
      <c r="BG8" s="322"/>
      <c r="BH8" s="322"/>
      <c r="BI8" s="322"/>
      <c r="BJ8" s="322"/>
      <c r="BK8" s="322"/>
      <c r="BL8" s="322"/>
      <c r="BM8" s="322"/>
      <c r="BN8" s="322"/>
      <c r="BO8" s="322"/>
      <c r="BP8" s="322"/>
      <c r="BQ8" s="322"/>
      <c r="BR8" s="322"/>
      <c r="BS8" s="322"/>
      <c r="BT8" s="322"/>
      <c r="BU8" s="322"/>
      <c r="BV8" s="322"/>
      <c r="BW8" s="322"/>
      <c r="BX8" s="322"/>
      <c r="BY8" s="322"/>
      <c r="BZ8" s="322"/>
      <c r="CA8" s="322"/>
      <c r="CB8" s="322"/>
      <c r="CC8" s="322"/>
    </row>
    <row r="9" spans="1:97">
      <c r="A9" s="61" t="s">
        <v>23</v>
      </c>
      <c r="B9" s="62" t="s">
        <v>57</v>
      </c>
      <c r="C9" s="63"/>
      <c r="D9" s="64">
        <v>1</v>
      </c>
      <c r="E9" s="64">
        <v>2</v>
      </c>
      <c r="F9" s="64">
        <v>3</v>
      </c>
      <c r="G9" s="64"/>
      <c r="H9" s="64"/>
      <c r="I9" s="64" t="s">
        <v>447</v>
      </c>
      <c r="J9" s="64" t="s">
        <v>448</v>
      </c>
      <c r="K9" s="277"/>
      <c r="L9" s="277"/>
      <c r="M9" s="277"/>
      <c r="N9" s="277"/>
      <c r="O9" s="277"/>
      <c r="P9" s="277"/>
      <c r="Q9" s="277"/>
      <c r="R9" s="277"/>
      <c r="S9" s="277"/>
      <c r="T9" s="277"/>
      <c r="U9" s="277"/>
      <c r="V9" s="277"/>
      <c r="W9" s="277"/>
      <c r="X9" s="277"/>
      <c r="Y9" s="277"/>
      <c r="Z9" s="277"/>
      <c r="AA9" s="277"/>
      <c r="AB9" s="277"/>
      <c r="AC9" s="277"/>
      <c r="AD9" s="277"/>
      <c r="AE9" s="277"/>
      <c r="AF9" s="277"/>
      <c r="AG9" s="277"/>
      <c r="AH9" s="277"/>
      <c r="AI9" s="277"/>
      <c r="AJ9" s="277"/>
      <c r="AK9" s="277"/>
      <c r="AL9" s="277"/>
      <c r="AM9" s="277"/>
      <c r="AN9" s="277"/>
      <c r="AO9" s="277"/>
      <c r="AP9" s="277"/>
      <c r="AQ9" s="277"/>
      <c r="AR9" s="277"/>
      <c r="AS9" s="277"/>
      <c r="AT9" s="277"/>
      <c r="AU9" s="277"/>
      <c r="AV9" s="277"/>
      <c r="AW9" s="277"/>
      <c r="AX9" s="277"/>
      <c r="AY9" s="277"/>
      <c r="AZ9" s="277"/>
      <c r="BA9" s="277"/>
      <c r="BB9" s="277"/>
      <c r="BC9" s="277"/>
      <c r="BD9" s="277"/>
      <c r="BE9" s="277"/>
      <c r="BF9" s="277"/>
      <c r="BG9" s="277"/>
      <c r="BH9" s="277"/>
      <c r="BI9" s="277"/>
      <c r="BJ9" s="277"/>
      <c r="BK9" s="277"/>
      <c r="BL9" s="277"/>
      <c r="BM9" s="277"/>
      <c r="BN9" s="277"/>
      <c r="BO9" s="277"/>
      <c r="BP9" s="277"/>
      <c r="BQ9" s="277"/>
      <c r="BR9" s="277"/>
      <c r="BS9" s="277"/>
      <c r="BT9" s="277"/>
      <c r="BU9" s="277"/>
      <c r="BV9" s="277"/>
      <c r="BW9" s="277"/>
      <c r="BX9" s="277"/>
      <c r="BY9" s="277"/>
      <c r="BZ9" s="277"/>
      <c r="CA9" s="277"/>
      <c r="CB9" s="277"/>
      <c r="CC9" s="277"/>
    </row>
    <row r="10" spans="1:97" s="74" customFormat="1">
      <c r="A10" s="13" t="s">
        <v>23</v>
      </c>
      <c r="B10" s="70" t="s">
        <v>352</v>
      </c>
      <c r="C10" s="14"/>
      <c r="D10" s="11">
        <f t="shared" ref="D10" si="0">D12+D63+D73</f>
        <v>1438676</v>
      </c>
      <c r="E10" s="11">
        <f>E12+E63+E73</f>
        <v>3505000</v>
      </c>
      <c r="F10" s="11">
        <f>F12+F63+F73</f>
        <v>1285987</v>
      </c>
      <c r="G10" s="76" t="e">
        <f>#REF!-F10</f>
        <v>#REF!</v>
      </c>
      <c r="H10" s="76"/>
      <c r="I10" s="66">
        <f>IFERROR(F10/E10,"")</f>
        <v>0.36690071326676177</v>
      </c>
      <c r="J10" s="66">
        <f t="shared" ref="J10:J41" si="1">IFERROR(F10/D10,"")</f>
        <v>0.89386839010312258</v>
      </c>
      <c r="K10" s="71" t="e">
        <f t="shared" ref="K10:Q10" si="2">K12+K62</f>
        <v>#REF!</v>
      </c>
      <c r="L10" s="71" t="e">
        <f t="shared" si="2"/>
        <v>#REF!</v>
      </c>
      <c r="M10" s="71" t="e">
        <f t="shared" si="2"/>
        <v>#REF!</v>
      </c>
      <c r="N10" s="71" t="e">
        <f t="shared" si="2"/>
        <v>#REF!</v>
      </c>
      <c r="O10" s="71" t="e">
        <f t="shared" si="2"/>
        <v>#REF!</v>
      </c>
      <c r="P10" s="71" t="e">
        <f t="shared" si="2"/>
        <v>#REF!</v>
      </c>
      <c r="Q10" s="71" t="e">
        <f t="shared" si="2"/>
        <v>#REF!</v>
      </c>
      <c r="R10" s="71"/>
      <c r="S10" s="71" t="e">
        <f t="shared" ref="S10:AX10" si="3">S12+S62</f>
        <v>#REF!</v>
      </c>
      <c r="T10" s="71" t="e">
        <f t="shared" si="3"/>
        <v>#REF!</v>
      </c>
      <c r="U10" s="71" t="e">
        <f t="shared" si="3"/>
        <v>#REF!</v>
      </c>
      <c r="V10" s="71" t="e">
        <f t="shared" si="3"/>
        <v>#REF!</v>
      </c>
      <c r="W10" s="71" t="e">
        <f t="shared" si="3"/>
        <v>#REF!</v>
      </c>
      <c r="X10" s="71" t="e">
        <f t="shared" si="3"/>
        <v>#REF!</v>
      </c>
      <c r="Y10" s="71" t="e">
        <f t="shared" si="3"/>
        <v>#REF!</v>
      </c>
      <c r="Z10" s="71" t="e">
        <f t="shared" si="3"/>
        <v>#REF!</v>
      </c>
      <c r="AA10" s="71" t="e">
        <f t="shared" si="3"/>
        <v>#REF!</v>
      </c>
      <c r="AB10" s="71" t="e">
        <f t="shared" si="3"/>
        <v>#REF!</v>
      </c>
      <c r="AC10" s="71" t="e">
        <f t="shared" si="3"/>
        <v>#REF!</v>
      </c>
      <c r="AD10" s="71" t="e">
        <f t="shared" si="3"/>
        <v>#REF!</v>
      </c>
      <c r="AE10" s="71" t="e">
        <f t="shared" si="3"/>
        <v>#REF!</v>
      </c>
      <c r="AF10" s="71" t="e">
        <f t="shared" si="3"/>
        <v>#REF!</v>
      </c>
      <c r="AG10" s="71" t="e">
        <f t="shared" si="3"/>
        <v>#REF!</v>
      </c>
      <c r="AH10" s="71" t="e">
        <f t="shared" si="3"/>
        <v>#REF!</v>
      </c>
      <c r="AI10" s="71" t="e">
        <f t="shared" si="3"/>
        <v>#REF!</v>
      </c>
      <c r="AJ10" s="71" t="e">
        <f t="shared" si="3"/>
        <v>#REF!</v>
      </c>
      <c r="AK10" s="71" t="e">
        <f t="shared" si="3"/>
        <v>#REF!</v>
      </c>
      <c r="AL10" s="71" t="e">
        <f t="shared" si="3"/>
        <v>#REF!</v>
      </c>
      <c r="AM10" s="71" t="e">
        <f t="shared" si="3"/>
        <v>#REF!</v>
      </c>
      <c r="AN10" s="71" t="e">
        <f t="shared" si="3"/>
        <v>#REF!</v>
      </c>
      <c r="AO10" s="71" t="e">
        <f t="shared" si="3"/>
        <v>#REF!</v>
      </c>
      <c r="AP10" s="71" t="e">
        <f t="shared" si="3"/>
        <v>#REF!</v>
      </c>
      <c r="AQ10" s="71" t="e">
        <f t="shared" si="3"/>
        <v>#REF!</v>
      </c>
      <c r="AR10" s="71" t="e">
        <f t="shared" si="3"/>
        <v>#REF!</v>
      </c>
      <c r="AS10" s="71" t="e">
        <f t="shared" si="3"/>
        <v>#REF!</v>
      </c>
      <c r="AT10" s="71" t="e">
        <f t="shared" si="3"/>
        <v>#REF!</v>
      </c>
      <c r="AU10" s="71" t="e">
        <f t="shared" si="3"/>
        <v>#REF!</v>
      </c>
      <c r="AV10" s="71" t="e">
        <f t="shared" si="3"/>
        <v>#REF!</v>
      </c>
      <c r="AW10" s="71" t="e">
        <f t="shared" si="3"/>
        <v>#REF!</v>
      </c>
      <c r="AX10" s="71" t="e">
        <f t="shared" si="3"/>
        <v>#REF!</v>
      </c>
      <c r="AY10" s="71" t="e">
        <f t="shared" ref="AY10:CC10" si="4">AY12+AY62</f>
        <v>#REF!</v>
      </c>
      <c r="AZ10" s="71" t="e">
        <f t="shared" si="4"/>
        <v>#REF!</v>
      </c>
      <c r="BA10" s="71" t="e">
        <f t="shared" si="4"/>
        <v>#REF!</v>
      </c>
      <c r="BB10" s="71" t="e">
        <f t="shared" si="4"/>
        <v>#REF!</v>
      </c>
      <c r="BC10" s="71" t="e">
        <f t="shared" si="4"/>
        <v>#REF!</v>
      </c>
      <c r="BD10" s="71" t="e">
        <f t="shared" si="4"/>
        <v>#REF!</v>
      </c>
      <c r="BE10" s="71" t="e">
        <f t="shared" si="4"/>
        <v>#REF!</v>
      </c>
      <c r="BF10" s="71" t="e">
        <f t="shared" si="4"/>
        <v>#REF!</v>
      </c>
      <c r="BG10" s="71" t="e">
        <f t="shared" si="4"/>
        <v>#REF!</v>
      </c>
      <c r="BH10" s="71" t="e">
        <f t="shared" si="4"/>
        <v>#REF!</v>
      </c>
      <c r="BI10" s="71" t="e">
        <f t="shared" si="4"/>
        <v>#REF!</v>
      </c>
      <c r="BJ10" s="71" t="e">
        <f t="shared" si="4"/>
        <v>#REF!</v>
      </c>
      <c r="BK10" s="71" t="e">
        <f t="shared" si="4"/>
        <v>#REF!</v>
      </c>
      <c r="BL10" s="71" t="e">
        <f t="shared" si="4"/>
        <v>#REF!</v>
      </c>
      <c r="BM10" s="71" t="e">
        <f t="shared" si="4"/>
        <v>#REF!</v>
      </c>
      <c r="BN10" s="71" t="e">
        <f t="shared" si="4"/>
        <v>#REF!</v>
      </c>
      <c r="BO10" s="71" t="e">
        <f t="shared" si="4"/>
        <v>#REF!</v>
      </c>
      <c r="BP10" s="71" t="e">
        <f t="shared" si="4"/>
        <v>#REF!</v>
      </c>
      <c r="BQ10" s="71" t="e">
        <f t="shared" si="4"/>
        <v>#REF!</v>
      </c>
      <c r="BR10" s="71" t="e">
        <f t="shared" si="4"/>
        <v>#REF!</v>
      </c>
      <c r="BS10" s="71" t="e">
        <f t="shared" si="4"/>
        <v>#REF!</v>
      </c>
      <c r="BT10" s="71" t="e">
        <f t="shared" si="4"/>
        <v>#REF!</v>
      </c>
      <c r="BU10" s="71" t="e">
        <f t="shared" si="4"/>
        <v>#REF!</v>
      </c>
      <c r="BV10" s="71" t="e">
        <f t="shared" si="4"/>
        <v>#REF!</v>
      </c>
      <c r="BW10" s="71" t="e">
        <f t="shared" si="4"/>
        <v>#REF!</v>
      </c>
      <c r="BX10" s="71" t="e">
        <f t="shared" si="4"/>
        <v>#REF!</v>
      </c>
      <c r="BY10" s="71" t="e">
        <f t="shared" si="4"/>
        <v>#REF!</v>
      </c>
      <c r="BZ10" s="72" t="e">
        <f t="shared" si="4"/>
        <v>#REF!</v>
      </c>
      <c r="CA10" s="72" t="e">
        <f t="shared" si="4"/>
        <v>#REF!</v>
      </c>
      <c r="CB10" s="72" t="e">
        <f t="shared" si="4"/>
        <v>#REF!</v>
      </c>
      <c r="CC10" s="72" t="e">
        <f t="shared" si="4"/>
        <v>#REF!</v>
      </c>
      <c r="CD10" s="267"/>
      <c r="CE10" s="252"/>
      <c r="CF10" s="257"/>
      <c r="CG10" s="257"/>
      <c r="CH10" s="257"/>
      <c r="CI10" s="73"/>
      <c r="CJ10" s="68"/>
      <c r="CK10" s="68"/>
      <c r="CL10" s="68"/>
      <c r="CM10" s="68"/>
      <c r="CN10" s="68"/>
      <c r="CO10" s="68"/>
      <c r="CP10" s="68"/>
      <c r="CQ10" s="68"/>
      <c r="CR10" s="68"/>
      <c r="CS10" s="68"/>
    </row>
    <row r="11" spans="1:97" s="89" customFormat="1" ht="25.5">
      <c r="A11" s="259"/>
      <c r="B11" s="75" t="s">
        <v>324</v>
      </c>
      <c r="C11" s="75"/>
      <c r="D11" s="260">
        <f>D12+D62</f>
        <v>1250494</v>
      </c>
      <c r="E11" s="260">
        <f>E12+E62</f>
        <v>3505000</v>
      </c>
      <c r="F11" s="260">
        <f>F12+F62</f>
        <v>1037941</v>
      </c>
      <c r="G11" s="261" t="e">
        <f>#REF!-F11</f>
        <v>#REF!</v>
      </c>
      <c r="H11" s="261"/>
      <c r="I11" s="262">
        <f t="shared" ref="I11:I73" si="5">IFERROR(F11/E11,"")</f>
        <v>0.2961315263908702</v>
      </c>
      <c r="J11" s="262">
        <f t="shared" si="1"/>
        <v>0.83002477420923249</v>
      </c>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261"/>
      <c r="AK11" s="261"/>
      <c r="AL11" s="261"/>
      <c r="AM11" s="261"/>
      <c r="AN11" s="261"/>
      <c r="AO11" s="261"/>
      <c r="AP11" s="261"/>
      <c r="AQ11" s="261"/>
      <c r="AR11" s="261"/>
      <c r="AS11" s="261"/>
      <c r="AT11" s="261"/>
      <c r="AU11" s="261"/>
      <c r="AV11" s="261"/>
      <c r="AW11" s="261"/>
      <c r="AX11" s="261"/>
      <c r="AY11" s="261"/>
      <c r="AZ11" s="261"/>
      <c r="BA11" s="261"/>
      <c r="BB11" s="261"/>
      <c r="BC11" s="261"/>
      <c r="BD11" s="261"/>
      <c r="BE11" s="261"/>
      <c r="BF11" s="261"/>
      <c r="BG11" s="261"/>
      <c r="BH11" s="261"/>
      <c r="BI11" s="261"/>
      <c r="BJ11" s="261"/>
      <c r="BK11" s="261"/>
      <c r="BL11" s="261"/>
      <c r="BM11" s="261"/>
      <c r="BN11" s="261"/>
      <c r="BO11" s="261"/>
      <c r="BP11" s="261"/>
      <c r="BQ11" s="261"/>
      <c r="BR11" s="261"/>
      <c r="BS11" s="261"/>
      <c r="BT11" s="261"/>
      <c r="BU11" s="261"/>
      <c r="BV11" s="261"/>
      <c r="BW11" s="261"/>
      <c r="BX11" s="261"/>
      <c r="BY11" s="261"/>
      <c r="BZ11" s="263"/>
      <c r="CA11" s="263"/>
      <c r="CB11" s="263"/>
      <c r="CC11" s="263"/>
      <c r="CD11" s="268"/>
      <c r="CE11" s="253"/>
      <c r="CF11" s="258"/>
      <c r="CG11" s="258"/>
      <c r="CH11" s="258"/>
      <c r="CI11" s="88"/>
      <c r="CJ11" s="87"/>
      <c r="CK11" s="87"/>
      <c r="CL11" s="87"/>
      <c r="CM11" s="87"/>
      <c r="CN11" s="87"/>
      <c r="CO11" s="87"/>
      <c r="CP11" s="87"/>
      <c r="CQ11" s="87"/>
      <c r="CR11" s="87"/>
      <c r="CS11" s="87"/>
    </row>
    <row r="12" spans="1:97" s="74" customFormat="1">
      <c r="A12" s="13" t="s">
        <v>24</v>
      </c>
      <c r="B12" s="70" t="s">
        <v>64</v>
      </c>
      <c r="C12" s="14"/>
      <c r="D12" s="11">
        <f>D14+D29+D35+D41+D43+D47+D48+D49+D50+D51+D52+D53+D54+D56+D57+D59+D60+D23+D61</f>
        <v>1322616</v>
      </c>
      <c r="E12" s="11">
        <f>E14+E29+E35+E41+E43+E47+E48+E49+E50+E51+E52+E53+E54+E56+E57+E59+E60+E23+E61</f>
        <v>3235000</v>
      </c>
      <c r="F12" s="11">
        <f>F14+F29+F35+F41+F43+F47+F48+F49+F50+F51+F52+F53+F54+F56+F57+F59+F60+F23+F61</f>
        <v>1179439</v>
      </c>
      <c r="G12" s="76" t="e">
        <f>#REF!-F12</f>
        <v>#REF!</v>
      </c>
      <c r="H12" s="76"/>
      <c r="I12" s="66">
        <f>IFERROR(F12/E12,"")</f>
        <v>0.36458701700154561</v>
      </c>
      <c r="J12" s="66">
        <f t="shared" si="1"/>
        <v>0.89174711329667866</v>
      </c>
      <c r="K12" s="11" t="e">
        <f>#REF!+#REF!+K29+K35+K47+K49+K50+K41+K43+#REF!+K52+K51+K53+K57+K56+K59+K54</f>
        <v>#REF!</v>
      </c>
      <c r="L12" s="11" t="e">
        <f>#REF!+#REF!+L29+L35+L47+L49+L50+L41+L43+#REF!+L52+L51+L53+L57+L56+L59+L54</f>
        <v>#REF!</v>
      </c>
      <c r="M12" s="11" t="e">
        <f>#REF!+#REF!+M29+M35+M47+M49+M50+M41+M43+#REF!+M52+M51+M53+M57+M56+M59+M54</f>
        <v>#REF!</v>
      </c>
      <c r="N12" s="11" t="e">
        <f>#REF!+#REF!+N29+N35+N47+N49+N50+N41+N43+#REF!+N52+N51+N53+N57+N56+N59+N54</f>
        <v>#REF!</v>
      </c>
      <c r="O12" s="11" t="e">
        <f>#REF!+#REF!+O29+O35+O47+O49+O50+O41+O43+#REF!+O52+O51+O53+O57+O56+O59+O54</f>
        <v>#REF!</v>
      </c>
      <c r="P12" s="11" t="e">
        <f>#REF!+#REF!+P29+P35+P47+P49+P50+P41+P43+#REF!+P52+P51+P53+P57+P56+P59+P54</f>
        <v>#REF!</v>
      </c>
      <c r="Q12" s="11" t="e">
        <f>#REF!+#REF!+Q29+Q35+Q47+Q49+Q50+Q41+Q43+#REF!+Q52+Q51+Q53+Q57+Q56+Q59+Q54</f>
        <v>#REF!</v>
      </c>
      <c r="R12" s="11"/>
      <c r="S12" s="11" t="e">
        <f>#REF!+#REF!+S29+S35+S47+S49+S50+S41+S43+#REF!+S52+S51+S53+S57+S56+S59+S54</f>
        <v>#REF!</v>
      </c>
      <c r="T12" s="11" t="e">
        <f>#REF!+#REF!+T29+T35+T47+T49+T50+T41+T43+#REF!+T52+T51+T53+T57+T56+T59+T54</f>
        <v>#REF!</v>
      </c>
      <c r="U12" s="11" t="e">
        <f>#REF!+#REF!+U29+U35+U47+U49+U50+U41+U43+#REF!+U52+U51+U53+U57+U56+U59+U54</f>
        <v>#REF!</v>
      </c>
      <c r="V12" s="11" t="e">
        <f>#REF!+#REF!+V29+V35+V47+V49+V50+V41+V43+#REF!+V52+V51+V53+V57+V56+V59+V54</f>
        <v>#REF!</v>
      </c>
      <c r="W12" s="11" t="e">
        <f>#REF!+#REF!+W29+W35+W47+W49+W50+W41+W43+#REF!+W52+W51+W53+W57+W56+W59+W54</f>
        <v>#REF!</v>
      </c>
      <c r="X12" s="11" t="e">
        <f>#REF!+#REF!+X29+X35+X47+X49+X50+X41+X43+#REF!+X52+X51+X53+X57+X56+X59+X54</f>
        <v>#REF!</v>
      </c>
      <c r="Y12" s="11" t="e">
        <f>#REF!+#REF!+Y29+Y35+Y47+Y49+Y50+Y41+Y43+#REF!+Y52+Y51+Y53+Y57+Y56+Y59+Y54</f>
        <v>#REF!</v>
      </c>
      <c r="Z12" s="11" t="e">
        <f>#REF!+#REF!+Z29+Z35+Z47+Z49+Z50+Z41+Z43+#REF!+Z52+Z51+Z53+Z57+Z56+Z59+Z54</f>
        <v>#REF!</v>
      </c>
      <c r="AA12" s="11" t="e">
        <f>#REF!+#REF!+AA29+AA35+AA47+AA49+AA50+AA41+AA43+#REF!+AA52+AA51+AA53+AA57+AA56+AA59+AA54</f>
        <v>#REF!</v>
      </c>
      <c r="AB12" s="11" t="e">
        <f>#REF!+#REF!+AB29+AB35+AB47+AB49+AB50+AB41+AB43+#REF!+AB52+AB51+AB53+AB57+AB56+AB59+AB54</f>
        <v>#REF!</v>
      </c>
      <c r="AC12" s="11" t="e">
        <f>#REF!+#REF!+AC29+AC35+AC47+AC49+AC50+AC41+AC43+#REF!+AC52+AC51+AC53+AC57+AC56+AC59+AC54</f>
        <v>#REF!</v>
      </c>
      <c r="AD12" s="11" t="e">
        <f>#REF!+#REF!+AD29+AD35+AD47+AD49+AD50+AD41+AD43+#REF!+AD52+AD51+AD53+AD57+AD56+AD59+AD54</f>
        <v>#REF!</v>
      </c>
      <c r="AE12" s="11" t="e">
        <f>#REF!+#REF!+AE29+AE35+AE47+AE49+AE50+AE41+AE43+#REF!+AE52+AE51+AE53+AE57+AE56+AE59+AE54</f>
        <v>#REF!</v>
      </c>
      <c r="AF12" s="11" t="e">
        <f>#REF!+#REF!+AF29+AF35+AF47+AF49+AF50+AF41+AF43+#REF!+AF52+AF51+AF53+AF57+AF56+AF59+AF54</f>
        <v>#REF!</v>
      </c>
      <c r="AG12" s="11" t="e">
        <f>#REF!+#REF!+AG29+AG35+AG47+AG49+AG50+AG41+AG43+#REF!+AG52+AG51+AG53+AG57+AG56+AG59+AG54</f>
        <v>#REF!</v>
      </c>
      <c r="AH12" s="11" t="e">
        <f>#REF!+#REF!+AH29+AH35+AH47+AH49+AH50+AH41+AH43+#REF!+AH52+AH51+AH53+AH57+AH56+AH59+AH54</f>
        <v>#REF!</v>
      </c>
      <c r="AI12" s="11" t="e">
        <f>#REF!+#REF!+AI29+AI35+AI47+AI49+AI50+AI41+AI43+#REF!+AI52+AI51+AI53+AI57+AI56+AI59+AI54</f>
        <v>#REF!</v>
      </c>
      <c r="AJ12" s="11" t="e">
        <f>#REF!+#REF!+AJ29+AJ35+AJ47+AJ49+AJ50+AJ41+AJ43+#REF!+AJ52+AJ51+AJ53+AJ57+AJ56+AJ59+AJ54</f>
        <v>#REF!</v>
      </c>
      <c r="AK12" s="11" t="e">
        <f>#REF!+#REF!+AK29+AK35+AK47+AK49+AK50+AK41+AK43+#REF!+AK52+AK51+AK53+AK57+AK56+AK59+AK54</f>
        <v>#REF!</v>
      </c>
      <c r="AL12" s="11" t="e">
        <f>#REF!+#REF!+AL29+AL35+AL47+AL49+AL50+AL41+AL43+#REF!+AL52+AL51+AL53+AL57+AL56+AL59+AL54</f>
        <v>#REF!</v>
      </c>
      <c r="AM12" s="11" t="e">
        <f>#REF!+#REF!+AM29+AM35+AM47+AM49+AM50+AM41+AM43+#REF!+AM52+AM51+AM53+AM57+AM56+AM59+AM54</f>
        <v>#REF!</v>
      </c>
      <c r="AN12" s="11" t="e">
        <f>#REF!+#REF!+AN29+AN35+AN47+AN49+AN50+AN41+AN43+#REF!+AN52+AN51+AN53+AN57+AN56+AN59+AN54</f>
        <v>#REF!</v>
      </c>
      <c r="AO12" s="11" t="e">
        <f>#REF!+#REF!+AO29+AO35+AO47+AO49+AO50+AO41+AO43+#REF!+AO52+AO51+AO53+AO57+AO56+AO59+AO54</f>
        <v>#REF!</v>
      </c>
      <c r="AP12" s="11" t="e">
        <f>#REF!+#REF!+AP29+AP35+AP47+AP49+AP50+AP41+AP43+#REF!+AP52+AP51+AP53+AP57+AP56+AP59+AP54</f>
        <v>#REF!</v>
      </c>
      <c r="AQ12" s="11" t="e">
        <f>#REF!+#REF!+AQ29+AQ35+AQ47+AQ49+AQ50+AQ41+AQ43+#REF!+AQ52+AQ51+AQ53+AQ57+AQ56+AQ59+AQ54</f>
        <v>#REF!</v>
      </c>
      <c r="AR12" s="11" t="e">
        <f>#REF!+#REF!+AR29+AR35+AR47+AR49+AR50+AR41+AR43+#REF!+AR52+AR51+AR53+AR57+AR56+AR59+AR54</f>
        <v>#REF!</v>
      </c>
      <c r="AS12" s="11" t="e">
        <f>#REF!+#REF!+AS29+AS35+AS47+AS49+AS50+AS41+AS43+#REF!+AS52+AS51+AS53+AS57+AS56+AS59+AS54</f>
        <v>#REF!</v>
      </c>
      <c r="AT12" s="11" t="e">
        <f>#REF!+#REF!+AT29+AT35+AT47+AT49+AT50+AT41+AT43+#REF!+AT52+AT51+AT53+AT57+AT56+AT59+AT54</f>
        <v>#REF!</v>
      </c>
      <c r="AU12" s="11" t="e">
        <f>#REF!+#REF!+AU29+AU35+AU47+AU49+AU50+AU41+AU43+#REF!+AU52+AU51+AU53+AU57+AU56+AU59+AU54</f>
        <v>#REF!</v>
      </c>
      <c r="AV12" s="11" t="e">
        <f>#REF!+#REF!+AV29+AV35+AV47+AV49+AV50+AV41+AV43+#REF!+AV52+AV51+AV53+AV57+AV56+AV59+AV54</f>
        <v>#REF!</v>
      </c>
      <c r="AW12" s="11" t="e">
        <f>#REF!+#REF!+AW29+AW35+AW47+AW49+AW50+AW41+AW43+#REF!+AW52+AW51+AW53+AW57+AW56+AW59+AW54</f>
        <v>#REF!</v>
      </c>
      <c r="AX12" s="11" t="e">
        <f>#REF!+#REF!+AX29+AX35+AX47+AX49+AX50+AX41+AX43+#REF!+AX52+AX51+AX53+AX57+AX56+AX59+AX54</f>
        <v>#REF!</v>
      </c>
      <c r="AY12" s="11" t="e">
        <f>#REF!+#REF!+AY29+AY35+AY47+AY49+AY50+AY41+AY43+#REF!+AY52+AY51+AY53+AY57+AY56+AY59+AY54</f>
        <v>#REF!</v>
      </c>
      <c r="AZ12" s="11" t="e">
        <f>#REF!+#REF!+AZ29+AZ35+AZ47+AZ49+AZ50+AZ41+AZ43+#REF!+AZ52+AZ51+AZ53+AZ57+AZ56+AZ59+AZ54</f>
        <v>#REF!</v>
      </c>
      <c r="BA12" s="11" t="e">
        <f>#REF!+#REF!+BA29+BA35+BA47+BA49+BA50+BA41+BA43+#REF!+BA52+BA51+BA53+BA57+BA56+BA59+BA54</f>
        <v>#REF!</v>
      </c>
      <c r="BB12" s="11" t="e">
        <f>#REF!+#REF!+BB29+BB35+BB47+BB49+BB50+BB41+BB43+#REF!+BB52+BB51+BB53+BB57+BB56+BB59+BB54</f>
        <v>#REF!</v>
      </c>
      <c r="BC12" s="11" t="e">
        <f>#REF!+#REF!+BC29+BC35+BC47+BC49+BC50+BC41+BC43+#REF!+BC52+BC51+BC53+BC57+BC56+BC59+BC54</f>
        <v>#REF!</v>
      </c>
      <c r="BD12" s="11" t="e">
        <f>#REF!+#REF!+BD29+BD35+BD47+BD49+BD50+BD41+BD43+#REF!+BD52+BD51+BD53+BD57+BD56+BD59+BD54</f>
        <v>#REF!</v>
      </c>
      <c r="BE12" s="11" t="e">
        <f>#REF!+#REF!+BE29+BE35+BE47+BE49+BE50+BE41+BE43+#REF!+BE52+BE51+BE53+BE57+BE56+BE59+BE54</f>
        <v>#REF!</v>
      </c>
      <c r="BF12" s="11" t="e">
        <f>#REF!+#REF!+BF29+BF35+BF47+BF49+BF50+BF41+BF43+#REF!+BF52+BF51+BF53+BF57+BF56+BF59+BF54</f>
        <v>#REF!</v>
      </c>
      <c r="BG12" s="11" t="e">
        <f>#REF!+#REF!+BG29+BG35+BG47+BG49+BG50+BG41+BG43+#REF!+BG52+BG51+BG53+BG57+BG56+BG59+BG54</f>
        <v>#REF!</v>
      </c>
      <c r="BH12" s="11" t="e">
        <f>#REF!+#REF!+BH29+BH35+BH47+BH49+BH50+BH41+BH43+#REF!+BH52+BH51+BH53+BH57+BH56+BH59+BH54</f>
        <v>#REF!</v>
      </c>
      <c r="BI12" s="11" t="e">
        <f>#REF!+#REF!+BI29+BI35+BI47+BI49+BI50+BI41+BI43+#REF!+BI52+BI51+BI53+BI57+BI56+BI59+BI54</f>
        <v>#REF!</v>
      </c>
      <c r="BJ12" s="11" t="e">
        <f>#REF!+#REF!+BJ29+BJ35+BJ47+BJ49+BJ50+BJ41+BJ43+#REF!+BJ52+BJ51+BJ53+BJ57+BJ56+BJ59+BJ54</f>
        <v>#REF!</v>
      </c>
      <c r="BK12" s="11" t="e">
        <f>#REF!+#REF!+BK29+BK35+BK47+BK49+BK50+BK41+BK43+#REF!+BK52+BK51+BK53+BK57+BK56+BK59+BK54</f>
        <v>#REF!</v>
      </c>
      <c r="BL12" s="11" t="e">
        <f>#REF!+#REF!+BL29+BL35+BL47+BL49+BL50+BL41+BL43+#REF!+BL52+BL51+BL53+BL57+BL56+BL59+BL54</f>
        <v>#REF!</v>
      </c>
      <c r="BM12" s="11" t="e">
        <f>#REF!+#REF!+BM29+BM35+BM47+BM49+BM50+BM41+BM43+#REF!+BM52+BM51+BM53+BM57+BM56+BM59+BM54</f>
        <v>#REF!</v>
      </c>
      <c r="BN12" s="11" t="e">
        <f>#REF!+#REF!+BN29+BN35+BN47+BN49+BN50+BN41+BN43+#REF!+BN52+BN51+BN53+BN57+BN56+BN59+BN54</f>
        <v>#REF!</v>
      </c>
      <c r="BO12" s="11" t="e">
        <f>#REF!+#REF!+BO29+BO35+BO47+BO49+BO50+BO41+BO43+#REF!+BO52+BO51+BO53+BO57+BO56+BO59+BO54</f>
        <v>#REF!</v>
      </c>
      <c r="BP12" s="11" t="e">
        <f>#REF!+#REF!+BP29+BP35+BP47+BP49+BP50+BP41+BP43+#REF!+BP52+BP51+BP53+BP57+BP56+BP59+BP54</f>
        <v>#REF!</v>
      </c>
      <c r="BQ12" s="11" t="e">
        <f>#REF!+#REF!+BQ29+BQ35+BQ47+BQ49+BQ50+BQ41+BQ43+#REF!+BQ52+BQ51+BQ53+BQ57+BQ56+BQ59+BQ54</f>
        <v>#REF!</v>
      </c>
      <c r="BR12" s="11" t="e">
        <f>#REF!+#REF!+BR29+BR35+BR47+BR49+BR50+BR41+BR43+#REF!+BR52+BR51+BR53+BR57+BR56+BR59+BR54</f>
        <v>#REF!</v>
      </c>
      <c r="BS12" s="11" t="e">
        <f>#REF!+#REF!+BS29+BS35+BS47+BS49+BS50+BS41+BS43+#REF!+BS52+BS51+BS53+BS57+BS56+BS59+BS54</f>
        <v>#REF!</v>
      </c>
      <c r="BT12" s="11" t="e">
        <f>#REF!+#REF!+BT29+BT35+BT47+BT49+BT50+BT41+BT43+#REF!+BT52+BT51+BT53+BT57+BT56+BT59+BT54</f>
        <v>#REF!</v>
      </c>
      <c r="BU12" s="11" t="e">
        <f>#REF!+#REF!+BU29+BU35+BU47+BU49+BU50+BU41+BU43+#REF!+BU52+BU51+BU53+BU57+BU56+BU59+BU54</f>
        <v>#REF!</v>
      </c>
      <c r="BV12" s="11" t="e">
        <f>#REF!+#REF!+BV29+BV35+BV47+BV49+BV50+BV41+BV43+#REF!+BV52+BV51+BV53+BV57+BV56+BV59+BV54</f>
        <v>#REF!</v>
      </c>
      <c r="BW12" s="11" t="e">
        <f>#REF!+#REF!+BW29+BW35+BW47+BW49+BW50+BW41+BW43+#REF!+BW52+BW51+BW53+BW57+BW56+BW59+BW54</f>
        <v>#REF!</v>
      </c>
      <c r="BX12" s="11" t="e">
        <f>#REF!+#REF!+BX29+BX35+BX47+BX49+BX50+BX41+BX43+#REF!+BX52+BX51+BX53+BX57+BX56+BX59+BX54</f>
        <v>#REF!</v>
      </c>
      <c r="BY12" s="11" t="e">
        <f>#REF!+#REF!+BY29+BY35+BY47+BY49+BY50+BY41+BY43+#REF!+BY52+BY51+BY53+BY57+BY56+BY59+BY54</f>
        <v>#REF!</v>
      </c>
      <c r="BZ12" s="12" t="e">
        <f>#REF!+#REF!+BZ29+BZ35+BZ47+BZ49+BZ50+BZ41+BZ43+#REF!+BZ52+BZ51+BZ53+BZ57+BZ56+BZ59+BZ54</f>
        <v>#REF!</v>
      </c>
      <c r="CA12" s="12" t="e">
        <f>#REF!+#REF!+CA29+CA35+CA47+CA49+CA50+CA41+CA43+#REF!+CA52+CA51+CA53+CA57+CA56+CA59+CA54</f>
        <v>#REF!</v>
      </c>
      <c r="CB12" s="12" t="e">
        <f>#REF!+#REF!+CB29+CB35+CB47+CB49+CB50+CB41+CB43+#REF!+CB52+CB51+CB53+CB57+CB56+CB59+CB54</f>
        <v>#REF!</v>
      </c>
      <c r="CC12" s="12" t="e">
        <f>#REF!+#REF!+CC29+CC35+CC47+CC49+CC50+CC41+CC43+#REF!+CC52+CC51+CC53+CC57+CC56+CC59+CC54</f>
        <v>#REF!</v>
      </c>
      <c r="CD12" s="280"/>
      <c r="CE12" s="252"/>
      <c r="CF12" s="257"/>
      <c r="CG12" s="257"/>
      <c r="CH12" s="257"/>
      <c r="CI12" s="73"/>
      <c r="CJ12" s="68"/>
      <c r="CK12" s="68"/>
      <c r="CL12" s="68"/>
      <c r="CM12" s="68"/>
      <c r="CN12" s="68"/>
    </row>
    <row r="13" spans="1:97" s="74" customFormat="1" ht="29.25" customHeight="1">
      <c r="A13" s="13"/>
      <c r="B13" s="70" t="s">
        <v>325</v>
      </c>
      <c r="C13" s="14"/>
      <c r="D13" s="11">
        <f>D12-D52-D54-D61</f>
        <v>1023757</v>
      </c>
      <c r="E13" s="11">
        <f>E12-E52-E54-E61</f>
        <v>2052000</v>
      </c>
      <c r="F13" s="11">
        <f>F12-F52-F54-F61</f>
        <v>955857</v>
      </c>
      <c r="G13" s="76" t="e">
        <f>#REF!-F13</f>
        <v>#REF!</v>
      </c>
      <c r="H13" s="76"/>
      <c r="I13" s="66">
        <f t="shared" si="5"/>
        <v>0.46581725146198832</v>
      </c>
      <c r="J13" s="66">
        <f t="shared" si="1"/>
        <v>0.93367566717492534</v>
      </c>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2"/>
      <c r="CA13" s="12"/>
      <c r="CB13" s="12"/>
      <c r="CC13" s="12"/>
      <c r="CD13" s="280"/>
      <c r="CE13" s="252"/>
      <c r="CF13" s="252"/>
      <c r="CG13" s="257"/>
      <c r="CH13" s="257"/>
      <c r="CI13" s="73"/>
      <c r="CJ13" s="68"/>
      <c r="CK13" s="68"/>
      <c r="CL13" s="68"/>
      <c r="CM13" s="68"/>
      <c r="CN13" s="68"/>
    </row>
    <row r="14" spans="1:97" s="74" customFormat="1">
      <c r="A14" s="15" t="s">
        <v>25</v>
      </c>
      <c r="B14" s="16" t="s">
        <v>327</v>
      </c>
      <c r="C14" s="16" t="s">
        <v>170</v>
      </c>
      <c r="D14" s="17">
        <v>259305</v>
      </c>
      <c r="E14" s="18">
        <v>717200</v>
      </c>
      <c r="F14" s="37">
        <f>ROUND(VLOOKUP(C14,'Tong tinh'!$B$12:$O$194,9,0)/1000000,0)</f>
        <v>228304</v>
      </c>
      <c r="G14" s="264" t="e">
        <f>#REF!-F14</f>
        <v>#REF!</v>
      </c>
      <c r="H14" s="264"/>
      <c r="I14" s="81">
        <f t="shared" si="5"/>
        <v>0.31832682654768546</v>
      </c>
      <c r="J14" s="81">
        <f t="shared" si="1"/>
        <v>0.88044580706118281</v>
      </c>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9"/>
      <c r="CA14" s="19"/>
      <c r="CB14" s="19"/>
      <c r="CC14" s="19"/>
      <c r="CD14" s="267"/>
      <c r="CE14" s="252"/>
      <c r="CF14" s="257"/>
      <c r="CG14" s="257"/>
      <c r="CH14" s="257"/>
      <c r="CI14" s="73"/>
      <c r="CJ14" s="68"/>
      <c r="CK14" s="68"/>
      <c r="CL14" s="68"/>
      <c r="CM14" s="68"/>
      <c r="CN14" s="68"/>
    </row>
    <row r="15" spans="1:97" s="89" customFormat="1" ht="16.5" hidden="1" customHeight="1" outlineLevel="1">
      <c r="A15" s="20" t="s">
        <v>47</v>
      </c>
      <c r="B15" s="21" t="s">
        <v>36</v>
      </c>
      <c r="C15" s="16"/>
      <c r="D15" s="37"/>
      <c r="E15" s="22"/>
      <c r="F15" s="37"/>
      <c r="G15" s="76" t="e">
        <f>#REF!-F15</f>
        <v>#REF!</v>
      </c>
      <c r="H15" s="76"/>
      <c r="I15" s="66" t="str">
        <f t="shared" si="5"/>
        <v/>
      </c>
      <c r="J15" s="66" t="str">
        <f t="shared" si="1"/>
        <v/>
      </c>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3"/>
      <c r="CA15" s="23"/>
      <c r="CB15" s="23"/>
      <c r="CC15" s="23"/>
      <c r="CD15" s="268"/>
      <c r="CE15" s="252"/>
      <c r="CF15" s="258"/>
      <c r="CG15" s="258"/>
      <c r="CH15" s="258"/>
      <c r="CI15" s="88"/>
      <c r="CJ15" s="87"/>
      <c r="CK15" s="87"/>
      <c r="CL15" s="87"/>
      <c r="CM15" s="87"/>
      <c r="CN15" s="87"/>
    </row>
    <row r="16" spans="1:97" s="89" customFormat="1" ht="16.5" hidden="1" customHeight="1" outlineLevel="1">
      <c r="A16" s="20" t="s">
        <v>29</v>
      </c>
      <c r="B16" s="21" t="s">
        <v>62</v>
      </c>
      <c r="C16" s="21" t="s">
        <v>333</v>
      </c>
      <c r="D16" s="37">
        <f>ROUND(VLOOKUP(C16,CK!$B$12:$J$155,9,0)/1000000,0)</f>
        <v>71263</v>
      </c>
      <c r="E16" s="22">
        <f>324700+21200</f>
        <v>345900</v>
      </c>
      <c r="F16" s="37">
        <f>ROUND(VLOOKUP(C16,'Tong tinh'!$B$12:$O$194,9,0)/1000000,0)</f>
        <v>99096</v>
      </c>
      <c r="G16" s="76" t="e">
        <f>#REF!-F16</f>
        <v>#REF!</v>
      </c>
      <c r="H16" s="76"/>
      <c r="I16" s="66">
        <f t="shared" si="5"/>
        <v>0.28648742411101474</v>
      </c>
      <c r="J16" s="66">
        <f t="shared" si="1"/>
        <v>1.3905673350827217</v>
      </c>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3"/>
      <c r="CA16" s="23"/>
      <c r="CB16" s="23"/>
      <c r="CC16" s="23"/>
      <c r="CD16" s="268"/>
      <c r="CE16" s="253"/>
      <c r="CF16" s="258"/>
      <c r="CG16" s="258"/>
      <c r="CH16" s="258"/>
      <c r="CI16" s="88"/>
      <c r="CJ16" s="87"/>
      <c r="CK16" s="87"/>
      <c r="CL16" s="87"/>
      <c r="CM16" s="87"/>
      <c r="CN16" s="87"/>
    </row>
    <row r="17" spans="1:92" s="89" customFormat="1" ht="16.5" hidden="1" customHeight="1" outlineLevel="1">
      <c r="A17" s="20" t="s">
        <v>29</v>
      </c>
      <c r="B17" s="84" t="s">
        <v>350</v>
      </c>
      <c r="C17" s="84"/>
      <c r="D17" s="134"/>
      <c r="E17" s="85"/>
      <c r="F17" s="134"/>
      <c r="G17" s="76" t="e">
        <f>#REF!-F17</f>
        <v>#REF!</v>
      </c>
      <c r="H17" s="76"/>
      <c r="I17" s="66" t="str">
        <f t="shared" si="5"/>
        <v/>
      </c>
      <c r="J17" s="66" t="str">
        <f t="shared" si="1"/>
        <v/>
      </c>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c r="BH17" s="85"/>
      <c r="BI17" s="85"/>
      <c r="BJ17" s="85"/>
      <c r="BK17" s="85"/>
      <c r="BL17" s="85"/>
      <c r="BM17" s="85"/>
      <c r="BN17" s="85"/>
      <c r="BO17" s="85"/>
      <c r="BP17" s="85"/>
      <c r="BQ17" s="85"/>
      <c r="BR17" s="85"/>
      <c r="BS17" s="85"/>
      <c r="BT17" s="85"/>
      <c r="BU17" s="85"/>
      <c r="BV17" s="85"/>
      <c r="BW17" s="85"/>
      <c r="BX17" s="85"/>
      <c r="BY17" s="85"/>
      <c r="BZ17" s="86"/>
      <c r="CA17" s="86"/>
      <c r="CB17" s="86"/>
      <c r="CC17" s="86"/>
      <c r="CD17" s="268"/>
      <c r="CE17" s="253"/>
      <c r="CF17" s="258"/>
      <c r="CG17" s="258"/>
      <c r="CH17" s="258"/>
      <c r="CI17" s="88"/>
      <c r="CJ17" s="87"/>
      <c r="CK17" s="87"/>
      <c r="CL17" s="87"/>
      <c r="CM17" s="87"/>
      <c r="CN17" s="87"/>
    </row>
    <row r="18" spans="1:92" s="89" customFormat="1" ht="16.5" hidden="1" customHeight="1" outlineLevel="1">
      <c r="A18" s="20" t="s">
        <v>29</v>
      </c>
      <c r="B18" s="21" t="s">
        <v>27</v>
      </c>
      <c r="C18" s="21" t="s">
        <v>334</v>
      </c>
      <c r="D18" s="37">
        <f>ROUND(VLOOKUP(C18,CK!$B$12:$J$155,9,0)/1000000,0)</f>
        <v>2401</v>
      </c>
      <c r="E18" s="22">
        <f>8800+7800</f>
        <v>16600</v>
      </c>
      <c r="F18" s="37">
        <f>ROUND(VLOOKUP(C18,'Tong tinh'!$B$12:$O$194,9,0)/1000000,0)</f>
        <v>12134</v>
      </c>
      <c r="G18" s="76" t="e">
        <f>#REF!-F18</f>
        <v>#REF!</v>
      </c>
      <c r="H18" s="76"/>
      <c r="I18" s="66">
        <f t="shared" si="5"/>
        <v>0.73096385542168674</v>
      </c>
      <c r="J18" s="66">
        <f t="shared" si="1"/>
        <v>5.0537276134943774</v>
      </c>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3"/>
      <c r="CA18" s="23"/>
      <c r="CB18" s="23"/>
      <c r="CC18" s="23"/>
      <c r="CD18" s="268"/>
      <c r="CE18" s="253"/>
      <c r="CF18" s="258"/>
      <c r="CG18" s="258"/>
      <c r="CH18" s="258"/>
      <c r="CI18" s="88"/>
      <c r="CJ18" s="87"/>
      <c r="CK18" s="87"/>
      <c r="CL18" s="87"/>
      <c r="CM18" s="87"/>
      <c r="CN18" s="87"/>
    </row>
    <row r="19" spans="1:92" s="89" customFormat="1" ht="16.5" hidden="1" customHeight="1" outlineLevel="1">
      <c r="A19" s="20" t="s">
        <v>29</v>
      </c>
      <c r="B19" s="21" t="s">
        <v>28</v>
      </c>
      <c r="C19" s="21" t="s">
        <v>196</v>
      </c>
      <c r="D19" s="37">
        <f>ROUND(VLOOKUP(C19,CK!$B$12:$J$155,9,0)/1000000,0)</f>
        <v>77906</v>
      </c>
      <c r="E19" s="22">
        <f>341500+1000</f>
        <v>342500</v>
      </c>
      <c r="F19" s="37">
        <f>ROUND(VLOOKUP(C19,'Tong tinh'!$B$12:$O$194,9,0)/1000000,0)</f>
        <v>117074</v>
      </c>
      <c r="G19" s="76" t="e">
        <f>#REF!-F19</f>
        <v>#REF!</v>
      </c>
      <c r="H19" s="76"/>
      <c r="I19" s="66">
        <f t="shared" si="5"/>
        <v>0.34182189781021899</v>
      </c>
      <c r="J19" s="66">
        <f t="shared" si="1"/>
        <v>1.5027597360922136</v>
      </c>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3"/>
      <c r="CA19" s="23"/>
      <c r="CB19" s="23"/>
      <c r="CC19" s="23"/>
      <c r="CD19" s="268"/>
      <c r="CE19" s="253"/>
      <c r="CF19" s="258"/>
      <c r="CG19" s="258"/>
      <c r="CH19" s="258"/>
      <c r="CI19" s="88"/>
      <c r="CJ19" s="87"/>
      <c r="CK19" s="87"/>
      <c r="CL19" s="87"/>
      <c r="CM19" s="87"/>
      <c r="CN19" s="87"/>
    </row>
    <row r="20" spans="1:92" s="89" customFormat="1" collapsed="1">
      <c r="A20" s="90"/>
      <c r="B20" s="91" t="s">
        <v>332</v>
      </c>
      <c r="C20" s="96"/>
      <c r="D20" s="97">
        <f>D21+D22</f>
        <v>195254</v>
      </c>
      <c r="E20" s="94">
        <f>E21+E22</f>
        <v>586000</v>
      </c>
      <c r="F20" s="97">
        <f>F21+F22</f>
        <v>164253</v>
      </c>
      <c r="G20" s="265" t="e">
        <f>#REF!-F20</f>
        <v>#REF!</v>
      </c>
      <c r="H20" s="265"/>
      <c r="I20" s="135">
        <f t="shared" si="5"/>
        <v>0.28029522184300343</v>
      </c>
      <c r="J20" s="135">
        <f t="shared" si="1"/>
        <v>0.8412273244082068</v>
      </c>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BB20" s="94"/>
      <c r="BC20" s="94"/>
      <c r="BD20" s="94"/>
      <c r="BE20" s="94"/>
      <c r="BF20" s="94"/>
      <c r="BG20" s="94"/>
      <c r="BH20" s="94"/>
      <c r="BI20" s="94"/>
      <c r="BJ20" s="94"/>
      <c r="BK20" s="94"/>
      <c r="BL20" s="94"/>
      <c r="BM20" s="94"/>
      <c r="BN20" s="94"/>
      <c r="BO20" s="94"/>
      <c r="BP20" s="94"/>
      <c r="BQ20" s="94"/>
      <c r="BR20" s="94"/>
      <c r="BS20" s="94"/>
      <c r="BT20" s="94"/>
      <c r="BU20" s="94"/>
      <c r="BV20" s="94"/>
      <c r="BW20" s="94"/>
      <c r="BX20" s="94"/>
      <c r="BY20" s="94"/>
      <c r="BZ20" s="95"/>
      <c r="CA20" s="95"/>
      <c r="CB20" s="95"/>
      <c r="CC20" s="95"/>
      <c r="CD20" s="269"/>
      <c r="CE20" s="253"/>
      <c r="CF20" s="258"/>
      <c r="CG20" s="258"/>
      <c r="CH20" s="258"/>
      <c r="CI20" s="88"/>
      <c r="CJ20" s="87"/>
      <c r="CK20" s="87"/>
      <c r="CL20" s="87"/>
      <c r="CM20" s="87"/>
      <c r="CN20" s="87"/>
    </row>
    <row r="21" spans="1:92" s="89" customFormat="1">
      <c r="A21" s="90"/>
      <c r="B21" s="96" t="s">
        <v>330</v>
      </c>
      <c r="C21" s="96"/>
      <c r="D21" s="97">
        <v>59734</v>
      </c>
      <c r="E21" s="94">
        <v>185000</v>
      </c>
      <c r="F21" s="276">
        <v>47251</v>
      </c>
      <c r="G21" s="265" t="e">
        <f>#REF!-F21</f>
        <v>#REF!</v>
      </c>
      <c r="H21" s="265"/>
      <c r="I21" s="135">
        <f t="shared" si="5"/>
        <v>0.2554108108108108</v>
      </c>
      <c r="J21" s="135">
        <f t="shared" si="1"/>
        <v>0.79102353768373124</v>
      </c>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c r="BM21" s="94"/>
      <c r="BN21" s="94"/>
      <c r="BO21" s="94"/>
      <c r="BP21" s="94"/>
      <c r="BQ21" s="94"/>
      <c r="BR21" s="94"/>
      <c r="BS21" s="94"/>
      <c r="BT21" s="94"/>
      <c r="BU21" s="94"/>
      <c r="BV21" s="94"/>
      <c r="BW21" s="94"/>
      <c r="BX21" s="94"/>
      <c r="BY21" s="94"/>
      <c r="BZ21" s="95"/>
      <c r="CA21" s="95"/>
      <c r="CB21" s="95"/>
      <c r="CC21" s="95"/>
      <c r="CD21" s="268"/>
      <c r="CE21" s="253"/>
      <c r="CF21" s="258"/>
      <c r="CG21" s="258"/>
      <c r="CH21" s="258"/>
      <c r="CI21" s="88"/>
      <c r="CJ21" s="87"/>
      <c r="CK21" s="87"/>
      <c r="CL21" s="87"/>
      <c r="CM21" s="87"/>
      <c r="CN21" s="87"/>
    </row>
    <row r="22" spans="1:92" s="89" customFormat="1">
      <c r="A22" s="20"/>
      <c r="B22" s="96" t="s">
        <v>331</v>
      </c>
      <c r="C22" s="21" t="s">
        <v>197</v>
      </c>
      <c r="D22" s="37">
        <v>135520</v>
      </c>
      <c r="E22" s="22">
        <v>401000</v>
      </c>
      <c r="F22" s="37">
        <f>ROUND(VLOOKUP(C22,'Tong tinh'!$B$12:$O$194,9,0)/1000000,0)</f>
        <v>117002</v>
      </c>
      <c r="G22" s="265" t="e">
        <f>#REF!-F22</f>
        <v>#REF!</v>
      </c>
      <c r="H22" s="265"/>
      <c r="I22" s="135">
        <f t="shared" si="5"/>
        <v>0.29177556109725683</v>
      </c>
      <c r="J22" s="135">
        <f t="shared" si="1"/>
        <v>0.86335596221959854</v>
      </c>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3"/>
      <c r="CA22" s="23"/>
      <c r="CB22" s="23"/>
      <c r="CC22" s="23"/>
      <c r="CD22" s="268"/>
      <c r="CE22" s="253"/>
      <c r="CF22" s="258"/>
      <c r="CG22" s="258"/>
      <c r="CH22" s="258"/>
      <c r="CI22" s="88"/>
      <c r="CJ22" s="87"/>
      <c r="CK22" s="87"/>
      <c r="CL22" s="87"/>
      <c r="CM22" s="87"/>
      <c r="CN22" s="87"/>
    </row>
    <row r="23" spans="1:92" s="74" customFormat="1">
      <c r="A23" s="77" t="s">
        <v>30</v>
      </c>
      <c r="B23" s="78" t="s">
        <v>328</v>
      </c>
      <c r="C23" s="78" t="s">
        <v>335</v>
      </c>
      <c r="D23" s="17">
        <v>20466</v>
      </c>
      <c r="E23" s="80">
        <v>26000</v>
      </c>
      <c r="F23" s="17">
        <f>ROUND(VLOOKUP(C23,'Tong tinh'!$B$12:$O$194,9,0)/1000000,0)</f>
        <v>18471</v>
      </c>
      <c r="G23" s="264" t="e">
        <f>#REF!-F23</f>
        <v>#REF!</v>
      </c>
      <c r="H23" s="264"/>
      <c r="I23" s="81">
        <f t="shared" si="5"/>
        <v>0.71042307692307693</v>
      </c>
      <c r="J23" s="81">
        <f t="shared" si="1"/>
        <v>0.9025212547639988</v>
      </c>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2"/>
      <c r="CA23" s="82"/>
      <c r="CB23" s="82"/>
      <c r="CC23" s="82"/>
      <c r="CD23" s="267"/>
      <c r="CE23" s="252"/>
      <c r="CF23" s="257"/>
      <c r="CG23" s="257"/>
      <c r="CH23" s="257"/>
      <c r="CI23" s="73"/>
      <c r="CJ23" s="68"/>
      <c r="CK23" s="68"/>
      <c r="CL23" s="68"/>
      <c r="CM23" s="68"/>
      <c r="CN23" s="68"/>
    </row>
    <row r="24" spans="1:92" s="74" customFormat="1" ht="16.5" hidden="1" customHeight="1" outlineLevel="1">
      <c r="A24" s="20" t="s">
        <v>47</v>
      </c>
      <c r="B24" s="21" t="s">
        <v>36</v>
      </c>
      <c r="C24" s="78"/>
      <c r="D24" s="79"/>
      <c r="E24" s="80"/>
      <c r="F24" s="79"/>
      <c r="G24" s="264" t="e">
        <f>#REF!-F24</f>
        <v>#REF!</v>
      </c>
      <c r="H24" s="264"/>
      <c r="I24" s="81" t="str">
        <f t="shared" si="5"/>
        <v/>
      </c>
      <c r="J24" s="81" t="str">
        <f t="shared" si="1"/>
        <v/>
      </c>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2"/>
      <c r="CA24" s="82"/>
      <c r="CB24" s="82"/>
      <c r="CC24" s="82"/>
      <c r="CD24" s="267"/>
      <c r="CE24" s="252"/>
      <c r="CF24" s="257"/>
      <c r="CG24" s="257"/>
      <c r="CH24" s="257"/>
      <c r="CI24" s="73"/>
      <c r="CJ24" s="68"/>
      <c r="CK24" s="68"/>
      <c r="CL24" s="68"/>
      <c r="CM24" s="68"/>
      <c r="CN24" s="68"/>
    </row>
    <row r="25" spans="1:92" s="89" customFormat="1" ht="16.5" hidden="1" customHeight="1" outlineLevel="1">
      <c r="A25" s="20" t="s">
        <v>29</v>
      </c>
      <c r="B25" s="21" t="s">
        <v>62</v>
      </c>
      <c r="C25" s="84" t="s">
        <v>336</v>
      </c>
      <c r="D25" s="37">
        <f>ROUND(VLOOKUP(C25,CK!$B$12:$J$155,9,0)/1000000,0)</f>
        <v>4762</v>
      </c>
      <c r="E25" s="37">
        <v>21200</v>
      </c>
      <c r="F25" s="37">
        <v>11986</v>
      </c>
      <c r="G25" s="264" t="e">
        <f>#REF!-F25</f>
        <v>#REF!</v>
      </c>
      <c r="H25" s="264"/>
      <c r="I25" s="81">
        <f t="shared" si="5"/>
        <v>0.56537735849056603</v>
      </c>
      <c r="J25" s="81">
        <f t="shared" si="1"/>
        <v>2.5170096598068037</v>
      </c>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c r="BK25" s="85"/>
      <c r="BL25" s="85"/>
      <c r="BM25" s="85"/>
      <c r="BN25" s="85"/>
      <c r="BO25" s="85"/>
      <c r="BP25" s="85"/>
      <c r="BQ25" s="85"/>
      <c r="BR25" s="85"/>
      <c r="BS25" s="85"/>
      <c r="BT25" s="85"/>
      <c r="BU25" s="85"/>
      <c r="BV25" s="85"/>
      <c r="BW25" s="85"/>
      <c r="BX25" s="85"/>
      <c r="BY25" s="85"/>
      <c r="BZ25" s="86"/>
      <c r="CA25" s="86"/>
      <c r="CB25" s="86"/>
      <c r="CC25" s="86"/>
      <c r="CD25" s="268"/>
      <c r="CE25" s="253"/>
      <c r="CF25" s="258"/>
      <c r="CG25" s="258"/>
      <c r="CH25" s="258"/>
      <c r="CI25" s="88"/>
      <c r="CJ25" s="87"/>
      <c r="CK25" s="87"/>
      <c r="CL25" s="87"/>
      <c r="CM25" s="87"/>
      <c r="CN25" s="87"/>
    </row>
    <row r="26" spans="1:92" s="89" customFormat="1" ht="16.5" hidden="1" customHeight="1" outlineLevel="1">
      <c r="A26" s="20" t="s">
        <v>29</v>
      </c>
      <c r="B26" s="84" t="s">
        <v>350</v>
      </c>
      <c r="C26" s="84"/>
      <c r="D26" s="134"/>
      <c r="E26" s="134"/>
      <c r="F26" s="134"/>
      <c r="G26" s="264" t="e">
        <f>#REF!-F26</f>
        <v>#REF!</v>
      </c>
      <c r="H26" s="264"/>
      <c r="I26" s="81" t="str">
        <f t="shared" si="5"/>
        <v/>
      </c>
      <c r="J26" s="81" t="str">
        <f t="shared" si="1"/>
        <v/>
      </c>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5"/>
      <c r="BM26" s="85"/>
      <c r="BN26" s="85"/>
      <c r="BO26" s="85"/>
      <c r="BP26" s="85"/>
      <c r="BQ26" s="85"/>
      <c r="BR26" s="85"/>
      <c r="BS26" s="85"/>
      <c r="BT26" s="85"/>
      <c r="BU26" s="85"/>
      <c r="BV26" s="85"/>
      <c r="BW26" s="85"/>
      <c r="BX26" s="85"/>
      <c r="BY26" s="85"/>
      <c r="BZ26" s="86"/>
      <c r="CA26" s="86"/>
      <c r="CB26" s="86"/>
      <c r="CC26" s="86"/>
      <c r="CD26" s="268"/>
      <c r="CE26" s="253"/>
      <c r="CF26" s="258"/>
      <c r="CG26" s="258"/>
      <c r="CH26" s="258"/>
      <c r="CI26" s="88"/>
      <c r="CJ26" s="87"/>
      <c r="CK26" s="87"/>
      <c r="CL26" s="87"/>
      <c r="CM26" s="87"/>
      <c r="CN26" s="87"/>
    </row>
    <row r="27" spans="1:92" s="89" customFormat="1" ht="16.5" hidden="1" customHeight="1" outlineLevel="1">
      <c r="A27" s="20" t="s">
        <v>29</v>
      </c>
      <c r="B27" s="21" t="s">
        <v>27</v>
      </c>
      <c r="C27" s="84" t="s">
        <v>337</v>
      </c>
      <c r="D27" s="37">
        <f>ROUND(VLOOKUP(C27,CK!$B$12:$J$155,9,0)/1000000,0)</f>
        <v>12553</v>
      </c>
      <c r="E27" s="37">
        <v>7800</v>
      </c>
      <c r="F27" s="37">
        <v>5539</v>
      </c>
      <c r="G27" s="264" t="e">
        <f>#REF!-F27</f>
        <v>#REF!</v>
      </c>
      <c r="H27" s="264"/>
      <c r="I27" s="81">
        <f t="shared" si="5"/>
        <v>0.71012820512820518</v>
      </c>
      <c r="J27" s="81">
        <f t="shared" si="1"/>
        <v>0.44124910379988846</v>
      </c>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c r="BH27" s="85"/>
      <c r="BI27" s="85"/>
      <c r="BJ27" s="85"/>
      <c r="BK27" s="85"/>
      <c r="BL27" s="85"/>
      <c r="BM27" s="85"/>
      <c r="BN27" s="85"/>
      <c r="BO27" s="85"/>
      <c r="BP27" s="85"/>
      <c r="BQ27" s="85"/>
      <c r="BR27" s="85"/>
      <c r="BS27" s="85"/>
      <c r="BT27" s="85"/>
      <c r="BU27" s="85"/>
      <c r="BV27" s="85"/>
      <c r="BW27" s="85"/>
      <c r="BX27" s="85"/>
      <c r="BY27" s="85"/>
      <c r="BZ27" s="86"/>
      <c r="CA27" s="86"/>
      <c r="CB27" s="86"/>
      <c r="CC27" s="86"/>
      <c r="CD27" s="268"/>
      <c r="CE27" s="253"/>
      <c r="CF27" s="258"/>
      <c r="CG27" s="258"/>
      <c r="CH27" s="258"/>
      <c r="CI27" s="88"/>
      <c r="CJ27" s="87"/>
      <c r="CK27" s="87"/>
      <c r="CL27" s="87"/>
      <c r="CM27" s="87"/>
      <c r="CN27" s="87"/>
    </row>
    <row r="28" spans="1:92" s="89" customFormat="1" ht="16.5" hidden="1" customHeight="1" outlineLevel="1">
      <c r="A28" s="20" t="s">
        <v>29</v>
      </c>
      <c r="B28" s="21" t="s">
        <v>28</v>
      </c>
      <c r="C28" s="84" t="s">
        <v>338</v>
      </c>
      <c r="D28" s="37">
        <f>ROUND(VLOOKUP(C28,CK!$B$12:$J$155,9,0)/1000000,0)</f>
        <v>768</v>
      </c>
      <c r="E28" s="85">
        <v>1000</v>
      </c>
      <c r="F28" s="37">
        <v>822</v>
      </c>
      <c r="G28" s="264" t="e">
        <f>#REF!-F28</f>
        <v>#REF!</v>
      </c>
      <c r="H28" s="264"/>
      <c r="I28" s="81">
        <f t="shared" si="5"/>
        <v>0.82199999999999995</v>
      </c>
      <c r="J28" s="81">
        <f t="shared" si="1"/>
        <v>1.0703125</v>
      </c>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c r="BH28" s="85"/>
      <c r="BI28" s="85"/>
      <c r="BJ28" s="85"/>
      <c r="BK28" s="85"/>
      <c r="BL28" s="85"/>
      <c r="BM28" s="85"/>
      <c r="BN28" s="85"/>
      <c r="BO28" s="85"/>
      <c r="BP28" s="85"/>
      <c r="BQ28" s="85"/>
      <c r="BR28" s="85"/>
      <c r="BS28" s="85"/>
      <c r="BT28" s="85"/>
      <c r="BU28" s="85"/>
      <c r="BV28" s="85"/>
      <c r="BW28" s="85"/>
      <c r="BX28" s="85"/>
      <c r="BY28" s="85"/>
      <c r="BZ28" s="86"/>
      <c r="CA28" s="86"/>
      <c r="CB28" s="86"/>
      <c r="CC28" s="86"/>
      <c r="CD28" s="268"/>
      <c r="CE28" s="253"/>
      <c r="CF28" s="258"/>
      <c r="CG28" s="258"/>
      <c r="CH28" s="258"/>
      <c r="CI28" s="88"/>
      <c r="CJ28" s="87"/>
      <c r="CK28" s="87"/>
      <c r="CL28" s="87"/>
      <c r="CM28" s="87"/>
      <c r="CN28" s="87"/>
    </row>
    <row r="29" spans="1:92" s="74" customFormat="1" collapsed="1">
      <c r="A29" s="15" t="s">
        <v>35</v>
      </c>
      <c r="B29" s="16" t="s">
        <v>31</v>
      </c>
      <c r="C29" s="16" t="s">
        <v>175</v>
      </c>
      <c r="D29" s="17">
        <v>4233</v>
      </c>
      <c r="E29" s="44">
        <v>4000</v>
      </c>
      <c r="F29" s="17">
        <f>ROUND(VLOOKUP(C29,'Tong tinh'!$B$12:$O$194,9,0)/1000000,0)</f>
        <v>6203</v>
      </c>
      <c r="G29" s="264" t="e">
        <f>#REF!-F29</f>
        <v>#REF!</v>
      </c>
      <c r="H29" s="264"/>
      <c r="I29" s="81">
        <f t="shared" si="5"/>
        <v>1.5507500000000001</v>
      </c>
      <c r="J29" s="81">
        <f t="shared" si="1"/>
        <v>1.4653909756673753</v>
      </c>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267"/>
      <c r="CE29" s="252"/>
      <c r="CF29" s="257"/>
      <c r="CG29" s="257"/>
      <c r="CH29" s="257"/>
      <c r="CI29" s="73"/>
      <c r="CJ29" s="68"/>
      <c r="CK29" s="68"/>
      <c r="CL29" s="68"/>
      <c r="CM29" s="68"/>
      <c r="CN29" s="68"/>
    </row>
    <row r="30" spans="1:92" s="89" customFormat="1" ht="16.5" hidden="1" customHeight="1" outlineLevel="1">
      <c r="A30" s="20" t="s">
        <v>47</v>
      </c>
      <c r="B30" s="21" t="s">
        <v>36</v>
      </c>
      <c r="C30" s="84"/>
      <c r="D30" s="37"/>
      <c r="E30" s="144"/>
      <c r="F30" s="37"/>
      <c r="G30" s="264" t="e">
        <f>#REF!-F30</f>
        <v>#REF!</v>
      </c>
      <c r="H30" s="264"/>
      <c r="I30" s="81" t="str">
        <f t="shared" si="5"/>
        <v/>
      </c>
      <c r="J30" s="81" t="str">
        <f t="shared" si="1"/>
        <v/>
      </c>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144"/>
      <c r="AM30" s="144"/>
      <c r="AN30" s="144"/>
      <c r="AO30" s="144"/>
      <c r="AP30" s="144"/>
      <c r="AQ30" s="144"/>
      <c r="AR30" s="144"/>
      <c r="AS30" s="144"/>
      <c r="AT30" s="144"/>
      <c r="AU30" s="144"/>
      <c r="AV30" s="144"/>
      <c r="AW30" s="144"/>
      <c r="AX30" s="144"/>
      <c r="AY30" s="144"/>
      <c r="AZ30" s="144"/>
      <c r="BA30" s="144"/>
      <c r="BB30" s="144"/>
      <c r="BC30" s="144"/>
      <c r="BD30" s="144"/>
      <c r="BE30" s="144"/>
      <c r="BF30" s="144"/>
      <c r="BG30" s="144"/>
      <c r="BH30" s="144"/>
      <c r="BI30" s="144"/>
      <c r="BJ30" s="144"/>
      <c r="BK30" s="144"/>
      <c r="BL30" s="144"/>
      <c r="BM30" s="144"/>
      <c r="BN30" s="144"/>
      <c r="BO30" s="144"/>
      <c r="BP30" s="144"/>
      <c r="BQ30" s="144"/>
      <c r="BR30" s="144"/>
      <c r="BS30" s="144"/>
      <c r="BT30" s="144"/>
      <c r="BU30" s="144"/>
      <c r="BV30" s="144"/>
      <c r="BW30" s="144"/>
      <c r="BX30" s="144"/>
      <c r="BY30" s="144"/>
      <c r="BZ30" s="144"/>
      <c r="CA30" s="144"/>
      <c r="CB30" s="144"/>
      <c r="CC30" s="144"/>
      <c r="CD30" s="268"/>
      <c r="CE30" s="253"/>
      <c r="CF30" s="258"/>
      <c r="CG30" s="258"/>
      <c r="CH30" s="258"/>
      <c r="CI30" s="88"/>
      <c r="CJ30" s="87"/>
      <c r="CK30" s="87"/>
      <c r="CL30" s="87"/>
      <c r="CM30" s="87"/>
      <c r="CN30" s="87"/>
    </row>
    <row r="31" spans="1:92" s="89" customFormat="1" ht="16.5" hidden="1" customHeight="1" outlineLevel="1">
      <c r="A31" s="20" t="s">
        <v>29</v>
      </c>
      <c r="B31" s="21" t="s">
        <v>62</v>
      </c>
      <c r="C31" s="84" t="s">
        <v>339</v>
      </c>
      <c r="D31" s="37">
        <f>ROUND(VLOOKUP(C31,CK!$B$12:$J$155,9,0)/1000000,0)</f>
        <v>1176</v>
      </c>
      <c r="E31" s="37">
        <v>10000</v>
      </c>
      <c r="F31" s="37">
        <v>2753</v>
      </c>
      <c r="G31" s="264" t="e">
        <f>#REF!-F31</f>
        <v>#REF!</v>
      </c>
      <c r="H31" s="264"/>
      <c r="I31" s="81">
        <f t="shared" si="5"/>
        <v>0.27529999999999999</v>
      </c>
      <c r="J31" s="81">
        <f t="shared" si="1"/>
        <v>2.3409863945578233</v>
      </c>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P31" s="144"/>
      <c r="AQ31" s="144"/>
      <c r="AR31" s="144"/>
      <c r="AS31" s="144"/>
      <c r="AT31" s="144"/>
      <c r="AU31" s="144"/>
      <c r="AV31" s="144"/>
      <c r="AW31" s="144"/>
      <c r="AX31" s="144"/>
      <c r="AY31" s="144"/>
      <c r="AZ31" s="144"/>
      <c r="BA31" s="144"/>
      <c r="BB31" s="144"/>
      <c r="BC31" s="144"/>
      <c r="BD31" s="144"/>
      <c r="BE31" s="144"/>
      <c r="BF31" s="144"/>
      <c r="BG31" s="144"/>
      <c r="BH31" s="144"/>
      <c r="BI31" s="144"/>
      <c r="BJ31" s="144"/>
      <c r="BK31" s="144"/>
      <c r="BL31" s="144"/>
      <c r="BM31" s="144"/>
      <c r="BN31" s="144"/>
      <c r="BO31" s="144"/>
      <c r="BP31" s="144"/>
      <c r="BQ31" s="144"/>
      <c r="BR31" s="144"/>
      <c r="BS31" s="144"/>
      <c r="BT31" s="144"/>
      <c r="BU31" s="144"/>
      <c r="BV31" s="144"/>
      <c r="BW31" s="144"/>
      <c r="BX31" s="144"/>
      <c r="BY31" s="144"/>
      <c r="BZ31" s="144"/>
      <c r="CA31" s="144"/>
      <c r="CB31" s="144"/>
      <c r="CC31" s="144"/>
      <c r="CD31" s="268"/>
      <c r="CE31" s="253"/>
      <c r="CF31" s="258"/>
      <c r="CG31" s="258"/>
      <c r="CH31" s="258"/>
      <c r="CI31" s="88"/>
      <c r="CJ31" s="87"/>
      <c r="CK31" s="87"/>
      <c r="CL31" s="87"/>
      <c r="CM31" s="87"/>
      <c r="CN31" s="87"/>
    </row>
    <row r="32" spans="1:92" s="89" customFormat="1" ht="16.5" hidden="1" customHeight="1" outlineLevel="1">
      <c r="A32" s="20" t="s">
        <v>29</v>
      </c>
      <c r="B32" s="84" t="s">
        <v>350</v>
      </c>
      <c r="C32" s="84"/>
      <c r="D32" s="134"/>
      <c r="E32" s="134"/>
      <c r="F32" s="134"/>
      <c r="G32" s="264" t="e">
        <f>#REF!-F32</f>
        <v>#REF!</v>
      </c>
      <c r="H32" s="264"/>
      <c r="I32" s="81" t="str">
        <f t="shared" si="5"/>
        <v/>
      </c>
      <c r="J32" s="81" t="str">
        <f t="shared" si="1"/>
        <v/>
      </c>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144"/>
      <c r="BI32" s="144"/>
      <c r="BJ32" s="144"/>
      <c r="BK32" s="144"/>
      <c r="BL32" s="144"/>
      <c r="BM32" s="144"/>
      <c r="BN32" s="144"/>
      <c r="BO32" s="144"/>
      <c r="BP32" s="144"/>
      <c r="BQ32" s="144"/>
      <c r="BR32" s="144"/>
      <c r="BS32" s="144"/>
      <c r="BT32" s="144"/>
      <c r="BU32" s="144"/>
      <c r="BV32" s="144"/>
      <c r="BW32" s="144"/>
      <c r="BX32" s="144"/>
      <c r="BY32" s="144"/>
      <c r="BZ32" s="144"/>
      <c r="CA32" s="144"/>
      <c r="CB32" s="144"/>
      <c r="CC32" s="144"/>
      <c r="CD32" s="268"/>
      <c r="CE32" s="253"/>
      <c r="CF32" s="258"/>
      <c r="CG32" s="258"/>
      <c r="CH32" s="258"/>
      <c r="CI32" s="88"/>
      <c r="CJ32" s="87"/>
      <c r="CK32" s="87"/>
      <c r="CL32" s="87"/>
      <c r="CM32" s="87"/>
      <c r="CN32" s="87"/>
    </row>
    <row r="33" spans="1:92" s="89" customFormat="1" ht="16.5" hidden="1" customHeight="1" outlineLevel="1">
      <c r="A33" s="20" t="s">
        <v>29</v>
      </c>
      <c r="B33" s="21" t="s">
        <v>27</v>
      </c>
      <c r="C33" s="84" t="s">
        <v>340</v>
      </c>
      <c r="D33" s="37">
        <f>ROUND(VLOOKUP(C33,CK!$B$12:$J$155,9,0)/1000000,0)</f>
        <v>1272</v>
      </c>
      <c r="E33" s="37">
        <v>12800</v>
      </c>
      <c r="F33" s="37">
        <v>3450</v>
      </c>
      <c r="G33" s="264" t="e">
        <f>#REF!-F33</f>
        <v>#REF!</v>
      </c>
      <c r="H33" s="264"/>
      <c r="I33" s="81">
        <f t="shared" si="5"/>
        <v>0.26953125</v>
      </c>
      <c r="J33" s="81">
        <f t="shared" si="1"/>
        <v>2.7122641509433962</v>
      </c>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4"/>
      <c r="BC33" s="144"/>
      <c r="BD33" s="144"/>
      <c r="BE33" s="144"/>
      <c r="BF33" s="144"/>
      <c r="BG33" s="144"/>
      <c r="BH33" s="144"/>
      <c r="BI33" s="144"/>
      <c r="BJ33" s="144"/>
      <c r="BK33" s="144"/>
      <c r="BL33" s="144"/>
      <c r="BM33" s="144"/>
      <c r="BN33" s="144"/>
      <c r="BO33" s="144"/>
      <c r="BP33" s="144"/>
      <c r="BQ33" s="144"/>
      <c r="BR33" s="144"/>
      <c r="BS33" s="144"/>
      <c r="BT33" s="144"/>
      <c r="BU33" s="144"/>
      <c r="BV33" s="144"/>
      <c r="BW33" s="144"/>
      <c r="BX33" s="144"/>
      <c r="BY33" s="144"/>
      <c r="BZ33" s="144"/>
      <c r="CA33" s="144"/>
      <c r="CB33" s="144"/>
      <c r="CC33" s="144"/>
      <c r="CD33" s="268"/>
      <c r="CE33" s="253"/>
      <c r="CF33" s="258"/>
      <c r="CG33" s="258"/>
      <c r="CH33" s="258"/>
      <c r="CI33" s="88"/>
      <c r="CJ33" s="87"/>
      <c r="CK33" s="87"/>
      <c r="CL33" s="87"/>
      <c r="CM33" s="87"/>
      <c r="CN33" s="87"/>
    </row>
    <row r="34" spans="1:92" s="89" customFormat="1" ht="16.5" hidden="1" customHeight="1" outlineLevel="1">
      <c r="A34" s="20" t="s">
        <v>29</v>
      </c>
      <c r="B34" s="21" t="s">
        <v>28</v>
      </c>
      <c r="C34" s="84" t="s">
        <v>341</v>
      </c>
      <c r="D34" s="37">
        <f>ROUND(VLOOKUP(C34,CK!$B$12:$J$155,9,0)/1000000,0)</f>
        <v>0</v>
      </c>
      <c r="E34" s="144"/>
      <c r="F34" s="37">
        <v>0</v>
      </c>
      <c r="G34" s="264" t="e">
        <f>#REF!-F34</f>
        <v>#REF!</v>
      </c>
      <c r="H34" s="264"/>
      <c r="I34" s="81" t="str">
        <f t="shared" si="5"/>
        <v/>
      </c>
      <c r="J34" s="81" t="str">
        <f t="shared" si="1"/>
        <v/>
      </c>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4"/>
      <c r="BC34" s="144"/>
      <c r="BD34" s="144"/>
      <c r="BE34" s="144"/>
      <c r="BF34" s="144"/>
      <c r="BG34" s="144"/>
      <c r="BH34" s="144"/>
      <c r="BI34" s="144"/>
      <c r="BJ34" s="144"/>
      <c r="BK34" s="144"/>
      <c r="BL34" s="144"/>
      <c r="BM34" s="144"/>
      <c r="BN34" s="144"/>
      <c r="BO34" s="144"/>
      <c r="BP34" s="144"/>
      <c r="BQ34" s="144"/>
      <c r="BR34" s="144"/>
      <c r="BS34" s="144"/>
      <c r="BT34" s="144"/>
      <c r="BU34" s="144"/>
      <c r="BV34" s="144"/>
      <c r="BW34" s="144"/>
      <c r="BX34" s="144"/>
      <c r="BY34" s="144"/>
      <c r="BZ34" s="144"/>
      <c r="CA34" s="144"/>
      <c r="CB34" s="144"/>
      <c r="CC34" s="144"/>
      <c r="CD34" s="268"/>
      <c r="CE34" s="253"/>
      <c r="CF34" s="258"/>
      <c r="CG34" s="258"/>
      <c r="CH34" s="258"/>
      <c r="CI34" s="88"/>
      <c r="CJ34" s="87"/>
      <c r="CK34" s="87"/>
      <c r="CL34" s="87"/>
      <c r="CM34" s="87"/>
      <c r="CN34" s="87"/>
    </row>
    <row r="35" spans="1:92" s="74" customFormat="1" collapsed="1">
      <c r="A35" s="15" t="s">
        <v>37</v>
      </c>
      <c r="B35" s="16" t="s">
        <v>169</v>
      </c>
      <c r="C35" s="16" t="s">
        <v>176</v>
      </c>
      <c r="D35" s="17">
        <v>299481</v>
      </c>
      <c r="E35" s="44">
        <v>625000</v>
      </c>
      <c r="F35" s="17">
        <f>ROUND(VLOOKUP(C35,'Tong tinh'!$B$12:$O$194,9,0)/1000000,0)</f>
        <v>319581</v>
      </c>
      <c r="G35" s="264" t="e">
        <f>#REF!-F35</f>
        <v>#REF!</v>
      </c>
      <c r="H35" s="264" t="s">
        <v>429</v>
      </c>
      <c r="I35" s="81">
        <f t="shared" si="5"/>
        <v>0.51132960000000005</v>
      </c>
      <c r="J35" s="81">
        <f t="shared" si="1"/>
        <v>1.0671161108718081</v>
      </c>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267"/>
      <c r="CE35" s="252"/>
      <c r="CF35" s="257"/>
      <c r="CG35" s="257"/>
      <c r="CH35" s="257"/>
      <c r="CI35" s="73"/>
      <c r="CJ35" s="68"/>
      <c r="CK35" s="68"/>
      <c r="CL35" s="68"/>
      <c r="CM35" s="68"/>
      <c r="CN35" s="68"/>
    </row>
    <row r="36" spans="1:92" s="89" customFormat="1" ht="16.5" hidden="1" customHeight="1" outlineLevel="1">
      <c r="A36" s="20" t="s">
        <v>47</v>
      </c>
      <c r="B36" s="21" t="s">
        <v>36</v>
      </c>
      <c r="C36" s="16"/>
      <c r="D36" s="17"/>
      <c r="E36" s="43"/>
      <c r="F36" s="145"/>
      <c r="G36" s="264" t="e">
        <f>#REF!-F36</f>
        <v>#REF!</v>
      </c>
      <c r="H36" s="264"/>
      <c r="I36" s="81" t="str">
        <f t="shared" si="5"/>
        <v/>
      </c>
      <c r="J36" s="81" t="str">
        <f t="shared" si="1"/>
        <v/>
      </c>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c r="BX36" s="43"/>
      <c r="BY36" s="43"/>
      <c r="BZ36" s="43"/>
      <c r="CA36" s="43"/>
      <c r="CB36" s="43"/>
      <c r="CC36" s="43"/>
      <c r="CD36" s="268"/>
      <c r="CE36" s="252"/>
      <c r="CF36" s="258"/>
      <c r="CG36" s="258"/>
      <c r="CH36" s="258"/>
      <c r="CI36" s="88"/>
      <c r="CJ36" s="87"/>
      <c r="CK36" s="87"/>
      <c r="CL36" s="87"/>
      <c r="CM36" s="87"/>
      <c r="CN36" s="87"/>
    </row>
    <row r="37" spans="1:92" s="89" customFormat="1" ht="16.5" hidden="1" customHeight="1" outlineLevel="1">
      <c r="A37" s="20" t="s">
        <v>29</v>
      </c>
      <c r="B37" s="21" t="s">
        <v>26</v>
      </c>
      <c r="C37" s="16" t="s">
        <v>198</v>
      </c>
      <c r="D37" s="17">
        <f>ROUND(VLOOKUP(C37,CK!$B$12:$J$155,9,0)/1000000,0)</f>
        <v>176687</v>
      </c>
      <c r="E37" s="43">
        <v>444700</v>
      </c>
      <c r="F37" s="17">
        <v>239248</v>
      </c>
      <c r="G37" s="264" t="e">
        <f>#REF!-F37</f>
        <v>#REF!</v>
      </c>
      <c r="H37" s="264"/>
      <c r="I37" s="81">
        <f t="shared" si="5"/>
        <v>0.53799865077580389</v>
      </c>
      <c r="J37" s="81">
        <f t="shared" si="1"/>
        <v>1.3540781155376456</v>
      </c>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c r="BX37" s="43"/>
      <c r="BY37" s="43"/>
      <c r="BZ37" s="43"/>
      <c r="CA37" s="43"/>
      <c r="CB37" s="43"/>
      <c r="CC37" s="43"/>
      <c r="CD37" s="268"/>
      <c r="CE37" s="252"/>
      <c r="CF37" s="258"/>
      <c r="CG37" s="258"/>
      <c r="CH37" s="258"/>
      <c r="CI37" s="88"/>
      <c r="CJ37" s="87"/>
      <c r="CK37" s="87"/>
      <c r="CL37" s="87"/>
      <c r="CM37" s="87"/>
      <c r="CN37" s="87"/>
    </row>
    <row r="38" spans="1:92" s="89" customFormat="1" ht="16.5" hidden="1" customHeight="1" outlineLevel="1">
      <c r="A38" s="20" t="s">
        <v>29</v>
      </c>
      <c r="B38" s="84" t="s">
        <v>350</v>
      </c>
      <c r="C38" s="84" t="s">
        <v>351</v>
      </c>
      <c r="D38" s="37">
        <f>ROUND(VLOOKUP(C38,CK!$B$12:$J$155,9,0)/1000000,0)</f>
        <v>914</v>
      </c>
      <c r="E38" s="144">
        <v>3000</v>
      </c>
      <c r="F38" s="37">
        <v>2372</v>
      </c>
      <c r="G38" s="264" t="e">
        <f>#REF!-F38</f>
        <v>#REF!</v>
      </c>
      <c r="H38" s="264"/>
      <c r="I38" s="81">
        <f t="shared" si="5"/>
        <v>0.79066666666666663</v>
      </c>
      <c r="J38" s="81">
        <f t="shared" si="1"/>
        <v>2.5951859956236323</v>
      </c>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4"/>
      <c r="AU38" s="144"/>
      <c r="AV38" s="144"/>
      <c r="AW38" s="144"/>
      <c r="AX38" s="144"/>
      <c r="AY38" s="144"/>
      <c r="AZ38" s="144"/>
      <c r="BA38" s="144"/>
      <c r="BB38" s="144"/>
      <c r="BC38" s="144"/>
      <c r="BD38" s="144"/>
      <c r="BE38" s="144"/>
      <c r="BF38" s="144"/>
      <c r="BG38" s="144"/>
      <c r="BH38" s="144"/>
      <c r="BI38" s="144"/>
      <c r="BJ38" s="144"/>
      <c r="BK38" s="144"/>
      <c r="BL38" s="144"/>
      <c r="BM38" s="144"/>
      <c r="BN38" s="144"/>
      <c r="BO38" s="144"/>
      <c r="BP38" s="144"/>
      <c r="BQ38" s="144"/>
      <c r="BR38" s="144"/>
      <c r="BS38" s="144"/>
      <c r="BT38" s="144"/>
      <c r="BU38" s="144"/>
      <c r="BV38" s="144"/>
      <c r="BW38" s="144"/>
      <c r="BX38" s="144"/>
      <c r="BY38" s="144"/>
      <c r="BZ38" s="144"/>
      <c r="CA38" s="144"/>
      <c r="CB38" s="144"/>
      <c r="CC38" s="144"/>
      <c r="CD38" s="268"/>
      <c r="CE38" s="253"/>
      <c r="CF38" s="258"/>
      <c r="CG38" s="258"/>
      <c r="CH38" s="258"/>
      <c r="CI38" s="88"/>
      <c r="CJ38" s="87"/>
      <c r="CK38" s="87"/>
      <c r="CL38" s="87"/>
      <c r="CM38" s="87"/>
      <c r="CN38" s="87"/>
    </row>
    <row r="39" spans="1:92" s="89" customFormat="1" ht="16.5" hidden="1" customHeight="1" outlineLevel="1">
      <c r="A39" s="20" t="s">
        <v>29</v>
      </c>
      <c r="B39" s="21" t="s">
        <v>27</v>
      </c>
      <c r="C39" s="16" t="s">
        <v>199</v>
      </c>
      <c r="D39" s="17">
        <f>ROUND(VLOOKUP(C39,CK!$B$12:$J$155,9,0)/1000000,0)</f>
        <v>9474</v>
      </c>
      <c r="E39" s="43">
        <v>30000</v>
      </c>
      <c r="F39" s="17">
        <v>21775</v>
      </c>
      <c r="G39" s="264" t="e">
        <f>#REF!-F39</f>
        <v>#REF!</v>
      </c>
      <c r="H39" s="264"/>
      <c r="I39" s="81">
        <f t="shared" si="5"/>
        <v>0.72583333333333333</v>
      </c>
      <c r="J39" s="81">
        <f t="shared" si="1"/>
        <v>2.2983956090352544</v>
      </c>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43"/>
      <c r="BX39" s="43"/>
      <c r="BY39" s="43"/>
      <c r="BZ39" s="43"/>
      <c r="CA39" s="43"/>
      <c r="CB39" s="43"/>
      <c r="CC39" s="43"/>
      <c r="CD39" s="268"/>
      <c r="CE39" s="252"/>
      <c r="CF39" s="258"/>
      <c r="CG39" s="258"/>
      <c r="CH39" s="258"/>
      <c r="CI39" s="88"/>
      <c r="CJ39" s="87"/>
      <c r="CK39" s="87"/>
      <c r="CL39" s="87"/>
      <c r="CM39" s="87"/>
      <c r="CN39" s="87"/>
    </row>
    <row r="40" spans="1:92" s="89" customFormat="1" ht="16.5" hidden="1" customHeight="1" outlineLevel="1">
      <c r="A40" s="20" t="s">
        <v>29</v>
      </c>
      <c r="B40" s="21" t="s">
        <v>28</v>
      </c>
      <c r="C40" s="16" t="s">
        <v>200</v>
      </c>
      <c r="D40" s="17">
        <f>ROUND(VLOOKUP(C40,CK!$B$12:$J$155,9,0)/1000000,0)</f>
        <v>27268</v>
      </c>
      <c r="E40" s="43">
        <v>97300</v>
      </c>
      <c r="F40" s="17">
        <v>47528</v>
      </c>
      <c r="G40" s="264" t="e">
        <f>#REF!-F40</f>
        <v>#REF!</v>
      </c>
      <c r="H40" s="264"/>
      <c r="I40" s="81">
        <f t="shared" si="5"/>
        <v>0.48846865364850978</v>
      </c>
      <c r="J40" s="81">
        <f t="shared" si="1"/>
        <v>1.7429954525451079</v>
      </c>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43"/>
      <c r="BT40" s="43"/>
      <c r="BU40" s="43"/>
      <c r="BV40" s="43"/>
      <c r="BW40" s="43"/>
      <c r="BX40" s="43"/>
      <c r="BY40" s="43"/>
      <c r="BZ40" s="43"/>
      <c r="CA40" s="43"/>
      <c r="CB40" s="43"/>
      <c r="CC40" s="43"/>
      <c r="CD40" s="268"/>
      <c r="CE40" s="252"/>
      <c r="CF40" s="258"/>
      <c r="CG40" s="258"/>
      <c r="CH40" s="258"/>
      <c r="CI40" s="88"/>
      <c r="CJ40" s="87"/>
      <c r="CK40" s="87"/>
      <c r="CL40" s="87"/>
      <c r="CM40" s="87"/>
      <c r="CN40" s="87"/>
    </row>
    <row r="41" spans="1:92" s="74" customFormat="1" collapsed="1">
      <c r="A41" s="15" t="s">
        <v>39</v>
      </c>
      <c r="B41" s="16" t="s">
        <v>44</v>
      </c>
      <c r="C41" s="16" t="s">
        <v>177</v>
      </c>
      <c r="D41" s="17">
        <v>57870</v>
      </c>
      <c r="E41" s="19">
        <v>111000</v>
      </c>
      <c r="F41" s="17">
        <f>ROUND(VLOOKUP(C41,'Tong tinh'!$B$12:$O$194,9,0)/1000000,0)</f>
        <v>60237</v>
      </c>
      <c r="G41" s="264" t="e">
        <f>#REF!-F41</f>
        <v>#REF!</v>
      </c>
      <c r="H41" s="264"/>
      <c r="I41" s="81">
        <f t="shared" si="5"/>
        <v>0.54267567567567565</v>
      </c>
      <c r="J41" s="81">
        <f t="shared" si="1"/>
        <v>1.0409020217729394</v>
      </c>
      <c r="K41" s="18"/>
      <c r="L41" s="18"/>
      <c r="M41" s="18"/>
      <c r="N41" s="19"/>
      <c r="O41" s="19"/>
      <c r="P41" s="19"/>
      <c r="Q41" s="19"/>
      <c r="R41" s="19"/>
      <c r="S41" s="18"/>
      <c r="T41" s="18"/>
      <c r="U41" s="18"/>
      <c r="V41" s="19"/>
      <c r="W41" s="19"/>
      <c r="X41" s="19"/>
      <c r="Y41" s="19"/>
      <c r="Z41" s="18"/>
      <c r="AA41" s="18"/>
      <c r="AB41" s="18"/>
      <c r="AC41" s="19"/>
      <c r="AD41" s="19"/>
      <c r="AE41" s="19"/>
      <c r="AF41" s="19"/>
      <c r="AG41" s="18"/>
      <c r="AH41" s="18"/>
      <c r="AI41" s="18"/>
      <c r="AJ41" s="19"/>
      <c r="AK41" s="19"/>
      <c r="AL41" s="19"/>
      <c r="AM41" s="19"/>
      <c r="AN41" s="18"/>
      <c r="AO41" s="18"/>
      <c r="AP41" s="18"/>
      <c r="AQ41" s="19"/>
      <c r="AR41" s="19"/>
      <c r="AS41" s="19"/>
      <c r="AT41" s="19"/>
      <c r="AU41" s="18"/>
      <c r="AV41" s="18"/>
      <c r="AW41" s="18"/>
      <c r="AX41" s="19"/>
      <c r="AY41" s="19"/>
      <c r="AZ41" s="19"/>
      <c r="BA41" s="19"/>
      <c r="BB41" s="18"/>
      <c r="BC41" s="18"/>
      <c r="BD41" s="18"/>
      <c r="BE41" s="19"/>
      <c r="BF41" s="19"/>
      <c r="BG41" s="19"/>
      <c r="BH41" s="19"/>
      <c r="BI41" s="18"/>
      <c r="BJ41" s="18"/>
      <c r="BK41" s="18"/>
      <c r="BL41" s="19"/>
      <c r="BM41" s="19"/>
      <c r="BN41" s="19"/>
      <c r="BO41" s="19"/>
      <c r="BP41" s="18"/>
      <c r="BQ41" s="18"/>
      <c r="BR41" s="18"/>
      <c r="BS41" s="19"/>
      <c r="BT41" s="19"/>
      <c r="BU41" s="19"/>
      <c r="BV41" s="19"/>
      <c r="BW41" s="18"/>
      <c r="BX41" s="18"/>
      <c r="BY41" s="18"/>
      <c r="BZ41" s="19"/>
      <c r="CA41" s="19"/>
      <c r="CB41" s="19"/>
      <c r="CC41" s="19"/>
      <c r="CD41" s="270"/>
      <c r="CE41" s="252"/>
      <c r="CF41" s="254"/>
      <c r="CG41" s="254"/>
      <c r="CH41" s="254"/>
      <c r="CJ41" s="68"/>
      <c r="CK41" s="68"/>
      <c r="CL41" s="68"/>
      <c r="CM41" s="68"/>
      <c r="CN41" s="68"/>
    </row>
    <row r="42" spans="1:92" s="89" customFormat="1" ht="16.5" hidden="1" customHeight="1" outlineLevel="1">
      <c r="A42" s="90"/>
      <c r="B42" s="96" t="s">
        <v>209</v>
      </c>
      <c r="C42" s="96"/>
      <c r="D42" s="97"/>
      <c r="E42" s="95"/>
      <c r="F42" s="97"/>
      <c r="G42" s="264" t="e">
        <f>#REF!-F42</f>
        <v>#REF!</v>
      </c>
      <c r="H42" s="264"/>
      <c r="I42" s="81" t="str">
        <f t="shared" si="5"/>
        <v/>
      </c>
      <c r="J42" s="81" t="str">
        <f t="shared" ref="J42:J73" si="6">IFERROR(F42/D42,"")</f>
        <v/>
      </c>
      <c r="K42" s="94"/>
      <c r="L42" s="94"/>
      <c r="M42" s="94"/>
      <c r="N42" s="95"/>
      <c r="O42" s="95"/>
      <c r="P42" s="95"/>
      <c r="Q42" s="95"/>
      <c r="R42" s="95"/>
      <c r="S42" s="94"/>
      <c r="T42" s="94"/>
      <c r="U42" s="94"/>
      <c r="V42" s="95"/>
      <c r="W42" s="95"/>
      <c r="X42" s="95"/>
      <c r="Y42" s="95"/>
      <c r="Z42" s="94"/>
      <c r="AA42" s="94"/>
      <c r="AB42" s="94"/>
      <c r="AC42" s="95"/>
      <c r="AD42" s="95"/>
      <c r="AE42" s="95"/>
      <c r="AF42" s="95"/>
      <c r="AG42" s="94"/>
      <c r="AH42" s="94"/>
      <c r="AI42" s="94"/>
      <c r="AJ42" s="95"/>
      <c r="AK42" s="95"/>
      <c r="AL42" s="95"/>
      <c r="AM42" s="95"/>
      <c r="AN42" s="94"/>
      <c r="AO42" s="94"/>
      <c r="AP42" s="94"/>
      <c r="AQ42" s="95"/>
      <c r="AR42" s="95"/>
      <c r="AS42" s="95"/>
      <c r="AT42" s="95"/>
      <c r="AU42" s="94"/>
      <c r="AV42" s="94"/>
      <c r="AW42" s="94"/>
      <c r="AX42" s="95"/>
      <c r="AY42" s="95"/>
      <c r="AZ42" s="95"/>
      <c r="BA42" s="95"/>
      <c r="BB42" s="94"/>
      <c r="BC42" s="94"/>
      <c r="BD42" s="94"/>
      <c r="BE42" s="95"/>
      <c r="BF42" s="95"/>
      <c r="BG42" s="95"/>
      <c r="BH42" s="95"/>
      <c r="BI42" s="94"/>
      <c r="BJ42" s="94"/>
      <c r="BK42" s="94"/>
      <c r="BL42" s="95"/>
      <c r="BM42" s="95"/>
      <c r="BN42" s="95"/>
      <c r="BO42" s="95"/>
      <c r="BP42" s="94"/>
      <c r="BQ42" s="94"/>
      <c r="BR42" s="94"/>
      <c r="BS42" s="95"/>
      <c r="BT42" s="95"/>
      <c r="BU42" s="95"/>
      <c r="BV42" s="95"/>
      <c r="BW42" s="94"/>
      <c r="BX42" s="94"/>
      <c r="BY42" s="94"/>
      <c r="BZ42" s="95"/>
      <c r="CA42" s="95"/>
      <c r="CB42" s="95"/>
      <c r="CC42" s="95"/>
      <c r="CD42" s="271"/>
      <c r="CE42" s="253"/>
      <c r="CF42" s="255"/>
      <c r="CG42" s="255"/>
      <c r="CH42" s="255"/>
      <c r="CJ42" s="87"/>
      <c r="CK42" s="87"/>
      <c r="CL42" s="87"/>
      <c r="CM42" s="87"/>
      <c r="CN42" s="87"/>
    </row>
    <row r="43" spans="1:92" s="74" customFormat="1" collapsed="1">
      <c r="A43" s="15" t="s">
        <v>41</v>
      </c>
      <c r="B43" s="16" t="s">
        <v>46</v>
      </c>
      <c r="C43" s="16" t="s">
        <v>178</v>
      </c>
      <c r="D43" s="17">
        <v>123269</v>
      </c>
      <c r="E43" s="19">
        <v>260000</v>
      </c>
      <c r="F43" s="17">
        <f>ROUND(VLOOKUP(C43,'Tong tinh'!$B$12:$O$194,9,0)/1000000,0)</f>
        <v>140728</v>
      </c>
      <c r="G43" s="264" t="e">
        <f>#REF!-F43</f>
        <v>#REF!</v>
      </c>
      <c r="H43" s="264"/>
      <c r="I43" s="81">
        <f t="shared" si="5"/>
        <v>0.54126153846153846</v>
      </c>
      <c r="J43" s="81">
        <f t="shared" si="6"/>
        <v>1.1416333384711486</v>
      </c>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267"/>
      <c r="CE43" s="252"/>
      <c r="CF43" s="257"/>
      <c r="CG43" s="257"/>
      <c r="CH43" s="257"/>
      <c r="CI43" s="73"/>
      <c r="CJ43" s="68"/>
      <c r="CK43" s="68"/>
      <c r="CL43" s="68"/>
      <c r="CM43" s="68"/>
      <c r="CN43" s="68"/>
    </row>
    <row r="44" spans="1:92" s="74" customFormat="1" ht="16.5" hidden="1" customHeight="1" outlineLevel="1">
      <c r="A44" s="20" t="s">
        <v>47</v>
      </c>
      <c r="B44" s="21" t="s">
        <v>36</v>
      </c>
      <c r="C44" s="78"/>
      <c r="D44" s="17"/>
      <c r="E44" s="82"/>
      <c r="F44" s="17"/>
      <c r="G44" s="264" t="e">
        <f>#REF!-F44</f>
        <v>#REF!</v>
      </c>
      <c r="H44" s="264"/>
      <c r="I44" s="81" t="str">
        <f t="shared" si="5"/>
        <v/>
      </c>
      <c r="J44" s="81" t="str">
        <f t="shared" si="6"/>
        <v/>
      </c>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82"/>
      <c r="BW44" s="82"/>
      <c r="BX44" s="82"/>
      <c r="BY44" s="82"/>
      <c r="BZ44" s="82"/>
      <c r="CA44" s="82"/>
      <c r="CB44" s="82"/>
      <c r="CC44" s="82"/>
      <c r="CD44" s="267"/>
      <c r="CE44" s="252"/>
      <c r="CF44" s="257"/>
      <c r="CG44" s="257"/>
      <c r="CH44" s="257"/>
      <c r="CI44" s="73"/>
      <c r="CJ44" s="68"/>
      <c r="CK44" s="68"/>
      <c r="CL44" s="68"/>
      <c r="CM44" s="68"/>
      <c r="CN44" s="68"/>
    </row>
    <row r="45" spans="1:92" s="89" customFormat="1" ht="16.5" hidden="1" customHeight="1" outlineLevel="1">
      <c r="A45" s="20" t="s">
        <v>29</v>
      </c>
      <c r="B45" s="21" t="s">
        <v>347</v>
      </c>
      <c r="C45" s="84" t="s">
        <v>348</v>
      </c>
      <c r="D45" s="37">
        <f>ROUND(VLOOKUP(C45,CK!$B$12:$J$155,9,0)/1000000,0)</f>
        <v>52094</v>
      </c>
      <c r="E45" s="37">
        <v>163280</v>
      </c>
      <c r="F45" s="37">
        <v>87962</v>
      </c>
      <c r="G45" s="264" t="e">
        <f>#REF!-F45</f>
        <v>#REF!</v>
      </c>
      <c r="H45" s="264"/>
      <c r="I45" s="81">
        <f t="shared" si="5"/>
        <v>0.53871876531112195</v>
      </c>
      <c r="J45" s="81">
        <f t="shared" si="6"/>
        <v>1.6885245901639345</v>
      </c>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6"/>
      <c r="BQ45" s="86"/>
      <c r="BR45" s="86"/>
      <c r="BS45" s="86"/>
      <c r="BT45" s="86"/>
      <c r="BU45" s="86"/>
      <c r="BV45" s="86"/>
      <c r="BW45" s="86"/>
      <c r="BX45" s="86"/>
      <c r="BY45" s="86"/>
      <c r="BZ45" s="86"/>
      <c r="CA45" s="86"/>
      <c r="CB45" s="86"/>
      <c r="CC45" s="86"/>
      <c r="CD45" s="268"/>
      <c r="CE45" s="253"/>
      <c r="CF45" s="258"/>
      <c r="CG45" s="258"/>
      <c r="CH45" s="258"/>
      <c r="CI45" s="88"/>
      <c r="CJ45" s="87"/>
      <c r="CK45" s="87"/>
      <c r="CL45" s="87"/>
      <c r="CM45" s="87"/>
      <c r="CN45" s="87"/>
    </row>
    <row r="46" spans="1:92" s="89" customFormat="1" ht="25.5" hidden="1" customHeight="1" outlineLevel="1">
      <c r="A46" s="20" t="s">
        <v>29</v>
      </c>
      <c r="B46" s="21" t="s">
        <v>346</v>
      </c>
      <c r="C46" s="84" t="s">
        <v>349</v>
      </c>
      <c r="D46" s="37">
        <f>ROUND(VLOOKUP(C46,CK!$B$12:$J$155,9,0)/1000000,0)</f>
        <v>30858</v>
      </c>
      <c r="E46" s="37">
        <v>96720</v>
      </c>
      <c r="F46" s="37">
        <v>52344</v>
      </c>
      <c r="G46" s="264" t="e">
        <f>#REF!-F46</f>
        <v>#REF!</v>
      </c>
      <c r="H46" s="264"/>
      <c r="I46" s="81">
        <f t="shared" si="5"/>
        <v>0.54119106699751862</v>
      </c>
      <c r="J46" s="81">
        <f t="shared" si="6"/>
        <v>1.6962862142718258</v>
      </c>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6"/>
      <c r="BQ46" s="86"/>
      <c r="BR46" s="86"/>
      <c r="BS46" s="86"/>
      <c r="BT46" s="86"/>
      <c r="BU46" s="86"/>
      <c r="BV46" s="86"/>
      <c r="BW46" s="86"/>
      <c r="BX46" s="86"/>
      <c r="BY46" s="86"/>
      <c r="BZ46" s="86"/>
      <c r="CA46" s="86"/>
      <c r="CB46" s="86"/>
      <c r="CC46" s="86"/>
      <c r="CD46" s="268"/>
      <c r="CE46" s="253"/>
      <c r="CF46" s="258"/>
      <c r="CG46" s="258"/>
      <c r="CH46" s="258"/>
      <c r="CI46" s="88"/>
      <c r="CJ46" s="87"/>
      <c r="CK46" s="87"/>
      <c r="CL46" s="87"/>
      <c r="CM46" s="87"/>
      <c r="CN46" s="87"/>
    </row>
    <row r="47" spans="1:92" s="74" customFormat="1" collapsed="1">
      <c r="A47" s="15" t="s">
        <v>43</v>
      </c>
      <c r="B47" s="16" t="s">
        <v>38</v>
      </c>
      <c r="C47" s="16" t="s">
        <v>179</v>
      </c>
      <c r="D47" s="17">
        <v>41508</v>
      </c>
      <c r="E47" s="19">
        <v>86000</v>
      </c>
      <c r="F47" s="17">
        <f>ROUND(VLOOKUP(C47,'Tong tinh'!$B$12:$O$194,9,0)/1000000,0)</f>
        <v>37762</v>
      </c>
      <c r="G47" s="264" t="e">
        <f>#REF!-F47</f>
        <v>#REF!</v>
      </c>
      <c r="H47" s="264" t="s">
        <v>426</v>
      </c>
      <c r="I47" s="81">
        <f t="shared" si="5"/>
        <v>0.43909302325581395</v>
      </c>
      <c r="J47" s="81">
        <f t="shared" si="6"/>
        <v>0.90975233689891111</v>
      </c>
      <c r="K47" s="18"/>
      <c r="L47" s="18"/>
      <c r="M47" s="18"/>
      <c r="N47" s="19"/>
      <c r="O47" s="19"/>
      <c r="P47" s="19"/>
      <c r="Q47" s="19"/>
      <c r="R47" s="19"/>
      <c r="S47" s="18"/>
      <c r="T47" s="18"/>
      <c r="U47" s="18"/>
      <c r="V47" s="19"/>
      <c r="W47" s="19"/>
      <c r="X47" s="19"/>
      <c r="Y47" s="19"/>
      <c r="Z47" s="18"/>
      <c r="AA47" s="18"/>
      <c r="AB47" s="18"/>
      <c r="AC47" s="19"/>
      <c r="AD47" s="19"/>
      <c r="AE47" s="19"/>
      <c r="AF47" s="19"/>
      <c r="AG47" s="18"/>
      <c r="AH47" s="18"/>
      <c r="AI47" s="18"/>
      <c r="AJ47" s="19"/>
      <c r="AK47" s="19"/>
      <c r="AL47" s="19"/>
      <c r="AM47" s="19"/>
      <c r="AN47" s="18"/>
      <c r="AO47" s="18"/>
      <c r="AP47" s="18"/>
      <c r="AQ47" s="19"/>
      <c r="AR47" s="19"/>
      <c r="AS47" s="19"/>
      <c r="AT47" s="19"/>
      <c r="AU47" s="18"/>
      <c r="AV47" s="18"/>
      <c r="AW47" s="18"/>
      <c r="AX47" s="19"/>
      <c r="AY47" s="19"/>
      <c r="AZ47" s="19"/>
      <c r="BA47" s="19"/>
      <c r="BB47" s="18"/>
      <c r="BC47" s="18"/>
      <c r="BD47" s="18"/>
      <c r="BE47" s="19"/>
      <c r="BF47" s="19"/>
      <c r="BG47" s="19"/>
      <c r="BH47" s="19"/>
      <c r="BI47" s="18"/>
      <c r="BJ47" s="18"/>
      <c r="BK47" s="18"/>
      <c r="BL47" s="19"/>
      <c r="BM47" s="19"/>
      <c r="BN47" s="19"/>
      <c r="BO47" s="19"/>
      <c r="BP47" s="18"/>
      <c r="BQ47" s="18"/>
      <c r="BR47" s="18"/>
      <c r="BS47" s="19"/>
      <c r="BT47" s="19"/>
      <c r="BU47" s="19"/>
      <c r="BV47" s="19"/>
      <c r="BW47" s="18"/>
      <c r="BX47" s="18"/>
      <c r="BY47" s="18"/>
      <c r="BZ47" s="19"/>
      <c r="CA47" s="19"/>
      <c r="CB47" s="19"/>
      <c r="CC47" s="19"/>
      <c r="CD47" s="270"/>
      <c r="CE47" s="252"/>
      <c r="CF47" s="254"/>
      <c r="CG47" s="254"/>
      <c r="CH47" s="254"/>
      <c r="CJ47" s="68"/>
      <c r="CK47" s="68"/>
      <c r="CL47" s="68"/>
      <c r="CM47" s="68"/>
      <c r="CN47" s="68"/>
    </row>
    <row r="48" spans="1:92" s="74" customFormat="1">
      <c r="A48" s="15" t="s">
        <v>45</v>
      </c>
      <c r="B48" s="16" t="s">
        <v>208</v>
      </c>
      <c r="C48" s="16" t="s">
        <v>180</v>
      </c>
      <c r="D48" s="17">
        <v>27630</v>
      </c>
      <c r="E48" s="19">
        <v>50000</v>
      </c>
      <c r="F48" s="17">
        <f>ROUND(VLOOKUP(C48,'Tong tinh'!$B$12:$O$194,9,0)/1000000,0)</f>
        <v>29766</v>
      </c>
      <c r="G48" s="264" t="e">
        <f>#REF!-F48</f>
        <v>#REF!</v>
      </c>
      <c r="H48" s="264"/>
      <c r="I48" s="81">
        <f t="shared" si="5"/>
        <v>0.59531999999999996</v>
      </c>
      <c r="J48" s="81">
        <f t="shared" si="6"/>
        <v>1.0773072747014114</v>
      </c>
      <c r="K48" s="18"/>
      <c r="L48" s="18"/>
      <c r="M48" s="18"/>
      <c r="N48" s="19"/>
      <c r="O48" s="19"/>
      <c r="P48" s="19"/>
      <c r="Q48" s="19"/>
      <c r="R48" s="19"/>
      <c r="S48" s="18"/>
      <c r="T48" s="18"/>
      <c r="U48" s="18"/>
      <c r="V48" s="19"/>
      <c r="W48" s="19"/>
      <c r="X48" s="19"/>
      <c r="Y48" s="19"/>
      <c r="Z48" s="18"/>
      <c r="AA48" s="18"/>
      <c r="AB48" s="18"/>
      <c r="AC48" s="19"/>
      <c r="AD48" s="19"/>
      <c r="AE48" s="19"/>
      <c r="AF48" s="19"/>
      <c r="AG48" s="18"/>
      <c r="AH48" s="18"/>
      <c r="AI48" s="18"/>
      <c r="AJ48" s="19"/>
      <c r="AK48" s="19"/>
      <c r="AL48" s="19"/>
      <c r="AM48" s="19"/>
      <c r="AN48" s="18"/>
      <c r="AO48" s="18"/>
      <c r="AP48" s="18"/>
      <c r="AQ48" s="19"/>
      <c r="AR48" s="19"/>
      <c r="AS48" s="19"/>
      <c r="AT48" s="19"/>
      <c r="AU48" s="18"/>
      <c r="AV48" s="18"/>
      <c r="AW48" s="18"/>
      <c r="AX48" s="19"/>
      <c r="AY48" s="19"/>
      <c r="AZ48" s="19"/>
      <c r="BA48" s="19"/>
      <c r="BB48" s="18"/>
      <c r="BC48" s="18"/>
      <c r="BD48" s="18"/>
      <c r="BE48" s="19"/>
      <c r="BF48" s="19"/>
      <c r="BG48" s="19"/>
      <c r="BH48" s="19"/>
      <c r="BI48" s="18"/>
      <c r="BJ48" s="18"/>
      <c r="BK48" s="18"/>
      <c r="BL48" s="19"/>
      <c r="BM48" s="19"/>
      <c r="BN48" s="19"/>
      <c r="BO48" s="19"/>
      <c r="BP48" s="18"/>
      <c r="BQ48" s="18"/>
      <c r="BR48" s="18"/>
      <c r="BS48" s="19"/>
      <c r="BT48" s="19"/>
      <c r="BU48" s="19"/>
      <c r="BV48" s="19"/>
      <c r="BW48" s="18"/>
      <c r="BX48" s="18"/>
      <c r="BY48" s="18"/>
      <c r="BZ48" s="19"/>
      <c r="CA48" s="19"/>
      <c r="CB48" s="19"/>
      <c r="CC48" s="19"/>
      <c r="CD48" s="270"/>
      <c r="CE48" s="252"/>
      <c r="CF48" s="254"/>
      <c r="CG48" s="254"/>
      <c r="CH48" s="254"/>
      <c r="CJ48" s="68"/>
      <c r="CK48" s="68"/>
      <c r="CL48" s="68"/>
      <c r="CM48" s="68"/>
      <c r="CN48" s="68"/>
    </row>
    <row r="49" spans="1:92" s="74" customFormat="1">
      <c r="A49" s="15" t="s">
        <v>48</v>
      </c>
      <c r="B49" s="16" t="s">
        <v>40</v>
      </c>
      <c r="C49" s="16" t="s">
        <v>181</v>
      </c>
      <c r="D49" s="17">
        <v>156</v>
      </c>
      <c r="E49" s="19">
        <v>200</v>
      </c>
      <c r="F49" s="17">
        <f>ROUND(VLOOKUP(C49,'Tong tinh'!$B$12:$O$194,9,0)/1000000,0)</f>
        <v>58</v>
      </c>
      <c r="G49" s="264" t="e">
        <f>#REF!-F49</f>
        <v>#REF!</v>
      </c>
      <c r="H49" s="264" t="s">
        <v>426</v>
      </c>
      <c r="I49" s="81">
        <f t="shared" si="5"/>
        <v>0.28999999999999998</v>
      </c>
      <c r="J49" s="81">
        <f t="shared" si="6"/>
        <v>0.37179487179487181</v>
      </c>
      <c r="K49" s="18"/>
      <c r="L49" s="18"/>
      <c r="M49" s="18"/>
      <c r="N49" s="19"/>
      <c r="O49" s="19"/>
      <c r="P49" s="19"/>
      <c r="Q49" s="19"/>
      <c r="R49" s="19"/>
      <c r="S49" s="18"/>
      <c r="T49" s="18"/>
      <c r="U49" s="18"/>
      <c r="V49" s="19"/>
      <c r="W49" s="19"/>
      <c r="X49" s="19"/>
      <c r="Y49" s="19"/>
      <c r="Z49" s="18"/>
      <c r="AA49" s="18"/>
      <c r="AB49" s="18"/>
      <c r="AC49" s="19"/>
      <c r="AD49" s="19"/>
      <c r="AE49" s="19"/>
      <c r="AF49" s="19"/>
      <c r="AG49" s="18"/>
      <c r="AH49" s="18"/>
      <c r="AI49" s="18"/>
      <c r="AJ49" s="19"/>
      <c r="AK49" s="19"/>
      <c r="AL49" s="19"/>
      <c r="AM49" s="19"/>
      <c r="AN49" s="18"/>
      <c r="AO49" s="18"/>
      <c r="AP49" s="18"/>
      <c r="AQ49" s="19"/>
      <c r="AR49" s="19"/>
      <c r="AS49" s="19"/>
      <c r="AT49" s="19"/>
      <c r="AU49" s="18"/>
      <c r="AV49" s="18"/>
      <c r="AW49" s="18"/>
      <c r="AX49" s="19"/>
      <c r="AY49" s="19"/>
      <c r="AZ49" s="19"/>
      <c r="BA49" s="19"/>
      <c r="BB49" s="18"/>
      <c r="BC49" s="18"/>
      <c r="BD49" s="18"/>
      <c r="BE49" s="19"/>
      <c r="BF49" s="19"/>
      <c r="BG49" s="19"/>
      <c r="BH49" s="19"/>
      <c r="BI49" s="18"/>
      <c r="BJ49" s="18"/>
      <c r="BK49" s="18"/>
      <c r="BL49" s="19"/>
      <c r="BM49" s="19"/>
      <c r="BN49" s="19"/>
      <c r="BO49" s="19"/>
      <c r="BP49" s="18"/>
      <c r="BQ49" s="18"/>
      <c r="BR49" s="18"/>
      <c r="BS49" s="19"/>
      <c r="BT49" s="19"/>
      <c r="BU49" s="19"/>
      <c r="BV49" s="19"/>
      <c r="BW49" s="18"/>
      <c r="BX49" s="18"/>
      <c r="BY49" s="18"/>
      <c r="BZ49" s="19"/>
      <c r="CA49" s="19"/>
      <c r="CB49" s="19"/>
      <c r="CC49" s="19"/>
      <c r="CD49" s="270"/>
      <c r="CE49" s="252"/>
      <c r="CF49" s="254"/>
      <c r="CG49" s="254"/>
      <c r="CH49" s="254"/>
      <c r="CJ49" s="68"/>
      <c r="CK49" s="68"/>
      <c r="CL49" s="68"/>
      <c r="CM49" s="68"/>
      <c r="CN49" s="68"/>
    </row>
    <row r="50" spans="1:92" s="74" customFormat="1">
      <c r="A50" s="15" t="s">
        <v>49</v>
      </c>
      <c r="B50" s="16" t="s">
        <v>42</v>
      </c>
      <c r="C50" s="16" t="s">
        <v>182</v>
      </c>
      <c r="D50" s="17">
        <v>1675</v>
      </c>
      <c r="E50" s="19">
        <v>3600</v>
      </c>
      <c r="F50" s="17">
        <f>ROUND(VLOOKUP(C50,'Tong tinh'!$B$12:$O$194,9,0)/1000000,0)</f>
        <v>1356</v>
      </c>
      <c r="G50" s="264" t="e">
        <f>#REF!-F50</f>
        <v>#REF!</v>
      </c>
      <c r="H50" s="264" t="s">
        <v>426</v>
      </c>
      <c r="I50" s="81">
        <f t="shared" si="5"/>
        <v>0.37666666666666665</v>
      </c>
      <c r="J50" s="81">
        <f t="shared" si="6"/>
        <v>0.80955223880597016</v>
      </c>
      <c r="K50" s="18"/>
      <c r="L50" s="18"/>
      <c r="M50" s="18"/>
      <c r="N50" s="19"/>
      <c r="O50" s="19"/>
      <c r="P50" s="19"/>
      <c r="Q50" s="19"/>
      <c r="R50" s="19"/>
      <c r="S50" s="18"/>
      <c r="T50" s="18"/>
      <c r="U50" s="18"/>
      <c r="V50" s="19"/>
      <c r="W50" s="19"/>
      <c r="X50" s="19"/>
      <c r="Y50" s="19"/>
      <c r="Z50" s="18"/>
      <c r="AA50" s="18"/>
      <c r="AB50" s="18"/>
      <c r="AC50" s="19"/>
      <c r="AD50" s="19"/>
      <c r="AE50" s="19"/>
      <c r="AF50" s="19"/>
      <c r="AG50" s="18"/>
      <c r="AH50" s="18"/>
      <c r="AI50" s="18"/>
      <c r="AJ50" s="19"/>
      <c r="AK50" s="19"/>
      <c r="AL50" s="19"/>
      <c r="AM50" s="19"/>
      <c r="AN50" s="18"/>
      <c r="AO50" s="18"/>
      <c r="AP50" s="18"/>
      <c r="AQ50" s="19"/>
      <c r="AR50" s="19"/>
      <c r="AS50" s="19"/>
      <c r="AT50" s="19"/>
      <c r="AU50" s="18"/>
      <c r="AV50" s="18"/>
      <c r="AW50" s="18"/>
      <c r="AX50" s="19"/>
      <c r="AY50" s="19"/>
      <c r="AZ50" s="19"/>
      <c r="BA50" s="19"/>
      <c r="BB50" s="18"/>
      <c r="BC50" s="18"/>
      <c r="BD50" s="18"/>
      <c r="BE50" s="19"/>
      <c r="BF50" s="19"/>
      <c r="BG50" s="19"/>
      <c r="BH50" s="19"/>
      <c r="BI50" s="18"/>
      <c r="BJ50" s="18"/>
      <c r="BK50" s="18"/>
      <c r="BL50" s="19"/>
      <c r="BM50" s="19"/>
      <c r="BN50" s="19"/>
      <c r="BO50" s="19"/>
      <c r="BP50" s="18"/>
      <c r="BQ50" s="18"/>
      <c r="BR50" s="18"/>
      <c r="BS50" s="19"/>
      <c r="BT50" s="19"/>
      <c r="BU50" s="19"/>
      <c r="BV50" s="19"/>
      <c r="BW50" s="18"/>
      <c r="BX50" s="18"/>
      <c r="BY50" s="18"/>
      <c r="BZ50" s="19"/>
      <c r="CA50" s="19"/>
      <c r="CB50" s="19"/>
      <c r="CC50" s="19"/>
      <c r="CD50" s="270"/>
      <c r="CE50" s="252"/>
      <c r="CF50" s="254"/>
      <c r="CG50" s="254"/>
      <c r="CH50" s="254"/>
      <c r="CJ50" s="68"/>
      <c r="CK50" s="68"/>
      <c r="CL50" s="68"/>
      <c r="CM50" s="68"/>
      <c r="CN50" s="68"/>
    </row>
    <row r="51" spans="1:92" s="74" customFormat="1">
      <c r="A51" s="15" t="s">
        <v>51</v>
      </c>
      <c r="B51" s="16" t="s">
        <v>52</v>
      </c>
      <c r="C51" s="16" t="s">
        <v>183</v>
      </c>
      <c r="D51" s="17">
        <v>99113</v>
      </c>
      <c r="E51" s="19">
        <v>20000</v>
      </c>
      <c r="F51" s="17">
        <f>ROUND(VLOOKUP(C51,'Tong tinh'!$B$12:$O$194,9,0)/1000000,0)</f>
        <v>33322</v>
      </c>
      <c r="G51" s="264" t="e">
        <f>#REF!-F51</f>
        <v>#REF!</v>
      </c>
      <c r="H51" s="264" t="s">
        <v>427</v>
      </c>
      <c r="I51" s="81">
        <f t="shared" si="5"/>
        <v>1.6660999999999999</v>
      </c>
      <c r="J51" s="81">
        <f t="shared" si="6"/>
        <v>0.33620211274000383</v>
      </c>
      <c r="K51" s="18"/>
      <c r="L51" s="18"/>
      <c r="M51" s="18"/>
      <c r="N51" s="19"/>
      <c r="O51" s="19"/>
      <c r="P51" s="19"/>
      <c r="Q51" s="19"/>
      <c r="R51" s="19"/>
      <c r="S51" s="18"/>
      <c r="T51" s="18"/>
      <c r="U51" s="18"/>
      <c r="V51" s="19"/>
      <c r="W51" s="19"/>
      <c r="X51" s="19"/>
      <c r="Y51" s="19"/>
      <c r="Z51" s="18"/>
      <c r="AA51" s="18"/>
      <c r="AB51" s="18"/>
      <c r="AC51" s="19"/>
      <c r="AD51" s="19"/>
      <c r="AE51" s="19"/>
      <c r="AF51" s="19"/>
      <c r="AG51" s="18"/>
      <c r="AH51" s="18"/>
      <c r="AI51" s="18"/>
      <c r="AJ51" s="19"/>
      <c r="AK51" s="19"/>
      <c r="AL51" s="19"/>
      <c r="AM51" s="19"/>
      <c r="AN51" s="18"/>
      <c r="AO51" s="18"/>
      <c r="AP51" s="18"/>
      <c r="AQ51" s="19"/>
      <c r="AR51" s="19"/>
      <c r="AS51" s="19"/>
      <c r="AT51" s="19"/>
      <c r="AU51" s="18"/>
      <c r="AV51" s="18"/>
      <c r="AW51" s="18"/>
      <c r="AX51" s="19"/>
      <c r="AY51" s="19"/>
      <c r="AZ51" s="19"/>
      <c r="BA51" s="19"/>
      <c r="BB51" s="18"/>
      <c r="BC51" s="18"/>
      <c r="BD51" s="18"/>
      <c r="BE51" s="19"/>
      <c r="BF51" s="19"/>
      <c r="BG51" s="19"/>
      <c r="BH51" s="19"/>
      <c r="BI51" s="18"/>
      <c r="BJ51" s="18"/>
      <c r="BK51" s="18"/>
      <c r="BL51" s="19"/>
      <c r="BM51" s="19"/>
      <c r="BN51" s="19"/>
      <c r="BO51" s="19"/>
      <c r="BP51" s="18"/>
      <c r="BQ51" s="18"/>
      <c r="BR51" s="18"/>
      <c r="BS51" s="19"/>
      <c r="BT51" s="19"/>
      <c r="BU51" s="19"/>
      <c r="BV51" s="19"/>
      <c r="BW51" s="18"/>
      <c r="BX51" s="18"/>
      <c r="BY51" s="18"/>
      <c r="BZ51" s="19"/>
      <c r="CA51" s="19"/>
      <c r="CB51" s="19"/>
      <c r="CC51" s="19"/>
      <c r="CD51" s="272"/>
      <c r="CE51" s="252"/>
      <c r="CF51" s="254"/>
      <c r="CG51" s="254"/>
      <c r="CH51" s="254"/>
      <c r="CJ51" s="68"/>
      <c r="CK51" s="68"/>
      <c r="CL51" s="68"/>
      <c r="CM51" s="68"/>
      <c r="CN51" s="68"/>
    </row>
    <row r="52" spans="1:92" s="74" customFormat="1">
      <c r="A52" s="15" t="s">
        <v>203</v>
      </c>
      <c r="B52" s="16" t="s">
        <v>50</v>
      </c>
      <c r="C52" s="16" t="s">
        <v>184</v>
      </c>
      <c r="D52" s="17">
        <v>252832</v>
      </c>
      <c r="E52" s="19">
        <v>200000</v>
      </c>
      <c r="F52" s="17">
        <f>ROUND(VLOOKUP(C52,'Tong tinh'!$B$12:$O$194,9,0)/1000000,0)</f>
        <v>180681</v>
      </c>
      <c r="G52" s="264" t="e">
        <f>#REF!-F52</f>
        <v>#REF!</v>
      </c>
      <c r="H52" s="264" t="s">
        <v>428</v>
      </c>
      <c r="I52" s="81">
        <f t="shared" si="5"/>
        <v>0.90340500000000001</v>
      </c>
      <c r="J52" s="81">
        <f t="shared" si="6"/>
        <v>0.71462868624224785</v>
      </c>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267"/>
      <c r="CE52" s="252"/>
      <c r="CF52" s="257"/>
      <c r="CG52" s="257"/>
      <c r="CH52" s="257"/>
      <c r="CI52" s="73"/>
      <c r="CJ52" s="68"/>
      <c r="CK52" s="68"/>
      <c r="CL52" s="68"/>
      <c r="CM52" s="68"/>
      <c r="CN52" s="68"/>
    </row>
    <row r="53" spans="1:92" s="74" customFormat="1" ht="21" customHeight="1">
      <c r="A53" s="15" t="s">
        <v>204</v>
      </c>
      <c r="B53" s="16" t="s">
        <v>53</v>
      </c>
      <c r="C53" s="16" t="s">
        <v>185</v>
      </c>
      <c r="D53" s="17">
        <v>12</v>
      </c>
      <c r="E53" s="19"/>
      <c r="F53" s="17">
        <f>ROUND(VLOOKUP(C53,'Tong tinh'!$B$12:$O$194,9,0)/1000000,0)</f>
        <v>68</v>
      </c>
      <c r="G53" s="264" t="e">
        <f>#REF!-F53</f>
        <v>#REF!</v>
      </c>
      <c r="H53" s="264"/>
      <c r="I53" s="81" t="str">
        <f t="shared" si="5"/>
        <v/>
      </c>
      <c r="J53" s="81">
        <f t="shared" si="6"/>
        <v>5.666666666666667</v>
      </c>
      <c r="K53" s="18"/>
      <c r="L53" s="18"/>
      <c r="M53" s="18"/>
      <c r="N53" s="19"/>
      <c r="O53" s="19"/>
      <c r="P53" s="19"/>
      <c r="Q53" s="19"/>
      <c r="R53" s="19"/>
      <c r="S53" s="18"/>
      <c r="T53" s="18"/>
      <c r="U53" s="18"/>
      <c r="V53" s="19"/>
      <c r="W53" s="19"/>
      <c r="X53" s="19"/>
      <c r="Y53" s="19"/>
      <c r="Z53" s="18"/>
      <c r="AA53" s="18"/>
      <c r="AB53" s="18"/>
      <c r="AC53" s="19"/>
      <c r="AD53" s="19"/>
      <c r="AE53" s="19"/>
      <c r="AF53" s="19"/>
      <c r="AG53" s="18"/>
      <c r="AH53" s="18"/>
      <c r="AI53" s="18"/>
      <c r="AJ53" s="19"/>
      <c r="AK53" s="19"/>
      <c r="AL53" s="19"/>
      <c r="AM53" s="19"/>
      <c r="AN53" s="18"/>
      <c r="AO53" s="18"/>
      <c r="AP53" s="18"/>
      <c r="AQ53" s="19"/>
      <c r="AR53" s="19"/>
      <c r="AS53" s="19"/>
      <c r="AT53" s="19"/>
      <c r="AU53" s="18"/>
      <c r="AV53" s="18"/>
      <c r="AW53" s="18"/>
      <c r="AX53" s="19"/>
      <c r="AY53" s="19"/>
      <c r="AZ53" s="19"/>
      <c r="BA53" s="19"/>
      <c r="BB53" s="18"/>
      <c r="BC53" s="18"/>
      <c r="BD53" s="18"/>
      <c r="BE53" s="19"/>
      <c r="BF53" s="19"/>
      <c r="BG53" s="19"/>
      <c r="BH53" s="19"/>
      <c r="BI53" s="18"/>
      <c r="BJ53" s="18"/>
      <c r="BK53" s="18"/>
      <c r="BL53" s="19"/>
      <c r="BM53" s="19"/>
      <c r="BN53" s="19"/>
      <c r="BO53" s="19"/>
      <c r="BP53" s="18"/>
      <c r="BQ53" s="18"/>
      <c r="BR53" s="18"/>
      <c r="BS53" s="19"/>
      <c r="BT53" s="19"/>
      <c r="BU53" s="19"/>
      <c r="BV53" s="19"/>
      <c r="BW53" s="18"/>
      <c r="BX53" s="18"/>
      <c r="BY53" s="18"/>
      <c r="BZ53" s="19"/>
      <c r="CA53" s="19"/>
      <c r="CB53" s="19"/>
      <c r="CC53" s="19"/>
      <c r="CD53" s="272"/>
      <c r="CE53" s="252"/>
      <c r="CF53" s="254"/>
      <c r="CG53" s="254"/>
      <c r="CH53" s="254"/>
      <c r="CJ53" s="68"/>
      <c r="CK53" s="68"/>
      <c r="CL53" s="68"/>
      <c r="CM53" s="68"/>
      <c r="CN53" s="68"/>
    </row>
    <row r="54" spans="1:92" s="74" customFormat="1">
      <c r="A54" s="15" t="s">
        <v>205</v>
      </c>
      <c r="B54" s="16" t="s">
        <v>65</v>
      </c>
      <c r="C54" s="16" t="s">
        <v>186</v>
      </c>
      <c r="D54" s="17">
        <v>46027</v>
      </c>
      <c r="E54" s="19">
        <v>85000</v>
      </c>
      <c r="F54" s="17">
        <f>ROUND(VLOOKUP(C54,'Tong tinh'!$B$12:$O$194,9,0)/1000000,0)</f>
        <v>42901</v>
      </c>
      <c r="G54" s="264" t="e">
        <f>#REF!-F54</f>
        <v>#REF!</v>
      </c>
      <c r="H54" s="264"/>
      <c r="I54" s="81">
        <f t="shared" si="5"/>
        <v>0.50471764705882349</v>
      </c>
      <c r="J54" s="81">
        <f t="shared" si="6"/>
        <v>0.93208334238599078</v>
      </c>
      <c r="K54" s="18"/>
      <c r="L54" s="18"/>
      <c r="M54" s="18"/>
      <c r="N54" s="19"/>
      <c r="O54" s="19"/>
      <c r="P54" s="19"/>
      <c r="Q54" s="19"/>
      <c r="R54" s="19"/>
      <c r="S54" s="18"/>
      <c r="T54" s="18"/>
      <c r="U54" s="18"/>
      <c r="V54" s="19"/>
      <c r="W54" s="19"/>
      <c r="X54" s="19"/>
      <c r="Y54" s="19"/>
      <c r="Z54" s="18"/>
      <c r="AA54" s="18"/>
      <c r="AB54" s="18"/>
      <c r="AC54" s="19"/>
      <c r="AD54" s="19"/>
      <c r="AE54" s="19"/>
      <c r="AF54" s="19"/>
      <c r="AG54" s="18"/>
      <c r="AH54" s="18"/>
      <c r="AI54" s="18"/>
      <c r="AJ54" s="19"/>
      <c r="AK54" s="19"/>
      <c r="AL54" s="19"/>
      <c r="AM54" s="19"/>
      <c r="AN54" s="18"/>
      <c r="AO54" s="18"/>
      <c r="AP54" s="18"/>
      <c r="AQ54" s="19"/>
      <c r="AR54" s="19"/>
      <c r="AS54" s="19"/>
      <c r="AT54" s="19"/>
      <c r="AU54" s="18"/>
      <c r="AV54" s="18"/>
      <c r="AW54" s="18"/>
      <c r="AX54" s="19"/>
      <c r="AY54" s="19"/>
      <c r="AZ54" s="19"/>
      <c r="BA54" s="19"/>
      <c r="BB54" s="18"/>
      <c r="BC54" s="18"/>
      <c r="BD54" s="18"/>
      <c r="BE54" s="19"/>
      <c r="BF54" s="19"/>
      <c r="BG54" s="19"/>
      <c r="BH54" s="19"/>
      <c r="BI54" s="18"/>
      <c r="BJ54" s="18"/>
      <c r="BK54" s="18"/>
      <c r="BL54" s="19"/>
      <c r="BM54" s="19"/>
      <c r="BN54" s="19"/>
      <c r="BO54" s="19"/>
      <c r="BP54" s="18"/>
      <c r="BQ54" s="18"/>
      <c r="BR54" s="18"/>
      <c r="BS54" s="19"/>
      <c r="BT54" s="19"/>
      <c r="BU54" s="19"/>
      <c r="BV54" s="19"/>
      <c r="BW54" s="18"/>
      <c r="BX54" s="18"/>
      <c r="BY54" s="18"/>
      <c r="BZ54" s="19"/>
      <c r="CA54" s="19"/>
      <c r="CB54" s="19"/>
      <c r="CC54" s="19"/>
      <c r="CD54" s="267"/>
      <c r="CE54" s="252"/>
      <c r="CF54" s="257"/>
      <c r="CG54" s="257"/>
      <c r="CH54" s="257"/>
      <c r="CI54" s="73"/>
      <c r="CJ54" s="68"/>
      <c r="CK54" s="68"/>
      <c r="CL54" s="68"/>
      <c r="CM54" s="68"/>
      <c r="CN54" s="68"/>
    </row>
    <row r="55" spans="1:92" s="89" customFormat="1" ht="16.5" hidden="1" customHeight="1" outlineLevel="1">
      <c r="A55" s="15" t="s">
        <v>206</v>
      </c>
      <c r="B55" s="96" t="s">
        <v>209</v>
      </c>
      <c r="C55" s="96"/>
      <c r="D55" s="97"/>
      <c r="E55" s="95"/>
      <c r="F55" s="97"/>
      <c r="G55" s="264" t="e">
        <f>#REF!-F55</f>
        <v>#REF!</v>
      </c>
      <c r="H55" s="264"/>
      <c r="I55" s="81" t="str">
        <f t="shared" si="5"/>
        <v/>
      </c>
      <c r="J55" s="81" t="str">
        <f t="shared" si="6"/>
        <v/>
      </c>
      <c r="K55" s="94"/>
      <c r="L55" s="94"/>
      <c r="M55" s="94"/>
      <c r="N55" s="95"/>
      <c r="O55" s="95"/>
      <c r="P55" s="95"/>
      <c r="Q55" s="95"/>
      <c r="R55" s="95"/>
      <c r="S55" s="94"/>
      <c r="T55" s="94"/>
      <c r="U55" s="94"/>
      <c r="V55" s="95"/>
      <c r="W55" s="95"/>
      <c r="X55" s="95"/>
      <c r="Y55" s="95"/>
      <c r="Z55" s="94"/>
      <c r="AA55" s="94"/>
      <c r="AB55" s="94"/>
      <c r="AC55" s="95"/>
      <c r="AD55" s="95"/>
      <c r="AE55" s="95"/>
      <c r="AF55" s="95"/>
      <c r="AG55" s="94"/>
      <c r="AH55" s="94"/>
      <c r="AI55" s="94"/>
      <c r="AJ55" s="95"/>
      <c r="AK55" s="95"/>
      <c r="AL55" s="95"/>
      <c r="AM55" s="95"/>
      <c r="AN55" s="94"/>
      <c r="AO55" s="94"/>
      <c r="AP55" s="94"/>
      <c r="AQ55" s="95"/>
      <c r="AR55" s="95"/>
      <c r="AS55" s="95"/>
      <c r="AT55" s="95"/>
      <c r="AU55" s="94"/>
      <c r="AV55" s="94"/>
      <c r="AW55" s="94"/>
      <c r="AX55" s="95"/>
      <c r="AY55" s="95"/>
      <c r="AZ55" s="95"/>
      <c r="BA55" s="95"/>
      <c r="BB55" s="94"/>
      <c r="BC55" s="94"/>
      <c r="BD55" s="94"/>
      <c r="BE55" s="95"/>
      <c r="BF55" s="95"/>
      <c r="BG55" s="95"/>
      <c r="BH55" s="95"/>
      <c r="BI55" s="94"/>
      <c r="BJ55" s="94"/>
      <c r="BK55" s="94"/>
      <c r="BL55" s="95"/>
      <c r="BM55" s="95"/>
      <c r="BN55" s="95"/>
      <c r="BO55" s="95"/>
      <c r="BP55" s="94"/>
      <c r="BQ55" s="94"/>
      <c r="BR55" s="94"/>
      <c r="BS55" s="95"/>
      <c r="BT55" s="95"/>
      <c r="BU55" s="95"/>
      <c r="BV55" s="95"/>
      <c r="BW55" s="94"/>
      <c r="BX55" s="94"/>
      <c r="BY55" s="94"/>
      <c r="BZ55" s="95"/>
      <c r="CA55" s="95"/>
      <c r="CB55" s="95"/>
      <c r="CC55" s="95"/>
      <c r="CD55" s="268"/>
      <c r="CE55" s="253"/>
      <c r="CF55" s="258"/>
      <c r="CG55" s="258"/>
      <c r="CH55" s="258"/>
      <c r="CI55" s="88"/>
      <c r="CJ55" s="87"/>
      <c r="CK55" s="87"/>
      <c r="CL55" s="87"/>
      <c r="CM55" s="87"/>
      <c r="CN55" s="87"/>
    </row>
    <row r="56" spans="1:92" s="74" customFormat="1" collapsed="1">
      <c r="A56" s="15" t="s">
        <v>206</v>
      </c>
      <c r="B56" s="24" t="s">
        <v>54</v>
      </c>
      <c r="C56" s="24" t="s">
        <v>187</v>
      </c>
      <c r="D56" s="17">
        <v>50070</v>
      </c>
      <c r="E56" s="19">
        <v>85000</v>
      </c>
      <c r="F56" s="17">
        <f>ROUND(VLOOKUP(C56,'Tong tinh'!$B$12:$O$194,9,0)/1000000,0)</f>
        <v>51733</v>
      </c>
      <c r="G56" s="264" t="e">
        <f>#REF!-F56</f>
        <v>#REF!</v>
      </c>
      <c r="H56" s="264" t="s">
        <v>426</v>
      </c>
      <c r="I56" s="81">
        <f t="shared" si="5"/>
        <v>0.60862352941176467</v>
      </c>
      <c r="J56" s="81">
        <f t="shared" si="6"/>
        <v>1.0332135010984622</v>
      </c>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c r="CC56" s="44"/>
      <c r="CD56" s="270"/>
      <c r="CE56" s="252"/>
      <c r="CF56" s="254"/>
      <c r="CG56" s="254"/>
      <c r="CH56" s="254"/>
      <c r="CJ56" s="68"/>
      <c r="CK56" s="68"/>
      <c r="CL56" s="68"/>
      <c r="CM56" s="68"/>
      <c r="CN56" s="68"/>
    </row>
    <row r="57" spans="1:92" s="74" customFormat="1">
      <c r="A57" s="15" t="s">
        <v>207</v>
      </c>
      <c r="B57" s="16" t="s">
        <v>66</v>
      </c>
      <c r="C57" s="16" t="s">
        <v>188</v>
      </c>
      <c r="D57" s="17">
        <v>36409</v>
      </c>
      <c r="E57" s="44">
        <v>60000</v>
      </c>
      <c r="F57" s="17">
        <f>ROUND(VLOOKUP(C57,'Tong tinh'!$B$12:$O$194,9,0)/1000000,0)</f>
        <v>27149</v>
      </c>
      <c r="G57" s="264" t="e">
        <f>#REF!-F57</f>
        <v>#REF!</v>
      </c>
      <c r="H57" s="264" t="s">
        <v>426</v>
      </c>
      <c r="I57" s="81">
        <f t="shared" si="5"/>
        <v>0.45248333333333335</v>
      </c>
      <c r="J57" s="81">
        <f t="shared" si="6"/>
        <v>0.745667280068115</v>
      </c>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267"/>
      <c r="CE57" s="252"/>
      <c r="CF57" s="257"/>
      <c r="CG57" s="257"/>
      <c r="CH57" s="257"/>
      <c r="CI57" s="73"/>
      <c r="CJ57" s="68"/>
      <c r="CK57" s="68"/>
      <c r="CL57" s="68"/>
      <c r="CM57" s="68"/>
      <c r="CN57" s="68"/>
    </row>
    <row r="58" spans="1:92" s="89" customFormat="1" ht="16.5" hidden="1" customHeight="1" outlineLevel="1">
      <c r="A58" s="90"/>
      <c r="B58" s="96" t="s">
        <v>210</v>
      </c>
      <c r="C58" s="96"/>
      <c r="D58" s="97"/>
      <c r="E58" s="99"/>
      <c r="F58" s="97"/>
      <c r="G58" s="264" t="e">
        <f>#REF!-F58</f>
        <v>#REF!</v>
      </c>
      <c r="H58" s="264"/>
      <c r="I58" s="81" t="str">
        <f t="shared" si="5"/>
        <v/>
      </c>
      <c r="J58" s="81" t="str">
        <f t="shared" si="6"/>
        <v/>
      </c>
      <c r="K58" s="99"/>
      <c r="L58" s="99"/>
      <c r="M58" s="99"/>
      <c r="N58" s="99"/>
      <c r="O58" s="99"/>
      <c r="P58" s="99"/>
      <c r="Q58" s="99"/>
      <c r="R58" s="99"/>
      <c r="S58" s="99"/>
      <c r="T58" s="99"/>
      <c r="U58" s="99"/>
      <c r="V58" s="99"/>
      <c r="W58" s="99"/>
      <c r="X58" s="99"/>
      <c r="Y58" s="99"/>
      <c r="Z58" s="99"/>
      <c r="AA58" s="99"/>
      <c r="AB58" s="99"/>
      <c r="AC58" s="99"/>
      <c r="AD58" s="99"/>
      <c r="AE58" s="99"/>
      <c r="AF58" s="99"/>
      <c r="AG58" s="99"/>
      <c r="AH58" s="99"/>
      <c r="AI58" s="99"/>
      <c r="AJ58" s="99"/>
      <c r="AK58" s="99"/>
      <c r="AL58" s="99"/>
      <c r="AM58" s="99"/>
      <c r="AN58" s="99"/>
      <c r="AO58" s="99"/>
      <c r="AP58" s="99"/>
      <c r="AQ58" s="99"/>
      <c r="AR58" s="99"/>
      <c r="AS58" s="99"/>
      <c r="AT58" s="99"/>
      <c r="AU58" s="99"/>
      <c r="AV58" s="99"/>
      <c r="AW58" s="99"/>
      <c r="AX58" s="99"/>
      <c r="AY58" s="99"/>
      <c r="AZ58" s="99"/>
      <c r="BA58" s="99"/>
      <c r="BB58" s="99"/>
      <c r="BC58" s="99"/>
      <c r="BD58" s="99"/>
      <c r="BE58" s="99"/>
      <c r="BF58" s="99"/>
      <c r="BG58" s="99"/>
      <c r="BH58" s="99"/>
      <c r="BI58" s="99"/>
      <c r="BJ58" s="99"/>
      <c r="BK58" s="99"/>
      <c r="BL58" s="99"/>
      <c r="BM58" s="99"/>
      <c r="BN58" s="99"/>
      <c r="BO58" s="99"/>
      <c r="BP58" s="99"/>
      <c r="BQ58" s="99"/>
      <c r="BR58" s="99"/>
      <c r="BS58" s="99"/>
      <c r="BT58" s="99"/>
      <c r="BU58" s="99"/>
      <c r="BV58" s="99"/>
      <c r="BW58" s="99"/>
      <c r="BX58" s="99"/>
      <c r="BY58" s="99"/>
      <c r="BZ58" s="99"/>
      <c r="CA58" s="99"/>
      <c r="CB58" s="99"/>
      <c r="CC58" s="99"/>
      <c r="CD58" s="268"/>
      <c r="CE58" s="253"/>
      <c r="CF58" s="258"/>
      <c r="CG58" s="258"/>
      <c r="CH58" s="258"/>
      <c r="CI58" s="88"/>
      <c r="CJ58" s="87"/>
      <c r="CK58" s="87"/>
      <c r="CL58" s="87"/>
      <c r="CM58" s="87"/>
      <c r="CN58" s="87"/>
    </row>
    <row r="59" spans="1:92" s="74" customFormat="1" ht="25.5" collapsed="1">
      <c r="A59" s="15" t="s">
        <v>211</v>
      </c>
      <c r="B59" s="16" t="s">
        <v>70</v>
      </c>
      <c r="C59" s="16" t="s">
        <v>189</v>
      </c>
      <c r="D59" s="17">
        <v>829</v>
      </c>
      <c r="E59" s="19">
        <v>2000</v>
      </c>
      <c r="F59" s="17">
        <f>ROUND(VLOOKUP(C59,'Tong tinh'!$B$12:$O$194,9,0)/1000000,0)</f>
        <v>302</v>
      </c>
      <c r="G59" s="264" t="e">
        <f>#REF!-F59</f>
        <v>#REF!</v>
      </c>
      <c r="H59" s="264" t="s">
        <v>426</v>
      </c>
      <c r="I59" s="81">
        <f t="shared" si="5"/>
        <v>0.151</v>
      </c>
      <c r="J59" s="81">
        <f t="shared" si="6"/>
        <v>0.36429433051869725</v>
      </c>
      <c r="K59" s="18"/>
      <c r="L59" s="18"/>
      <c r="M59" s="18"/>
      <c r="N59" s="19"/>
      <c r="O59" s="19"/>
      <c r="P59" s="19"/>
      <c r="Q59" s="19"/>
      <c r="R59" s="19"/>
      <c r="S59" s="18"/>
      <c r="T59" s="18"/>
      <c r="U59" s="18"/>
      <c r="V59" s="19"/>
      <c r="W59" s="19"/>
      <c r="X59" s="19"/>
      <c r="Y59" s="19"/>
      <c r="Z59" s="18"/>
      <c r="AA59" s="18"/>
      <c r="AB59" s="18"/>
      <c r="AC59" s="19"/>
      <c r="AD59" s="19"/>
      <c r="AE59" s="19"/>
      <c r="AF59" s="19"/>
      <c r="AG59" s="18"/>
      <c r="AH59" s="18"/>
      <c r="AI59" s="18"/>
      <c r="AJ59" s="19"/>
      <c r="AK59" s="19"/>
      <c r="AL59" s="19"/>
      <c r="AM59" s="19"/>
      <c r="AN59" s="18"/>
      <c r="AO59" s="18"/>
      <c r="AP59" s="18"/>
      <c r="AQ59" s="19"/>
      <c r="AR59" s="19"/>
      <c r="AS59" s="19"/>
      <c r="AT59" s="19"/>
      <c r="AU59" s="18"/>
      <c r="AV59" s="18"/>
      <c r="AW59" s="18"/>
      <c r="AX59" s="19"/>
      <c r="AY59" s="19"/>
      <c r="AZ59" s="19"/>
      <c r="BA59" s="19"/>
      <c r="BB59" s="18"/>
      <c r="BC59" s="18"/>
      <c r="BD59" s="18"/>
      <c r="BE59" s="19"/>
      <c r="BF59" s="19"/>
      <c r="BG59" s="19"/>
      <c r="BH59" s="19"/>
      <c r="BI59" s="18"/>
      <c r="BJ59" s="18"/>
      <c r="BK59" s="18"/>
      <c r="BL59" s="19"/>
      <c r="BM59" s="19"/>
      <c r="BN59" s="19"/>
      <c r="BO59" s="19"/>
      <c r="BP59" s="18"/>
      <c r="BQ59" s="18"/>
      <c r="BR59" s="18"/>
      <c r="BS59" s="19"/>
      <c r="BT59" s="19"/>
      <c r="BU59" s="19"/>
      <c r="BV59" s="19"/>
      <c r="BW59" s="18"/>
      <c r="BX59" s="18"/>
      <c r="BY59" s="18"/>
      <c r="BZ59" s="19"/>
      <c r="CA59" s="19"/>
      <c r="CB59" s="19"/>
      <c r="CC59" s="19"/>
      <c r="CD59" s="270"/>
      <c r="CE59" s="252"/>
      <c r="CF59" s="254"/>
      <c r="CG59" s="254"/>
      <c r="CH59" s="254"/>
      <c r="CJ59" s="68"/>
      <c r="CK59" s="68"/>
      <c r="CL59" s="68"/>
      <c r="CM59" s="68"/>
      <c r="CN59" s="68"/>
    </row>
    <row r="60" spans="1:92" s="74" customFormat="1">
      <c r="A60" s="100" t="s">
        <v>326</v>
      </c>
      <c r="B60" s="92" t="s">
        <v>321</v>
      </c>
      <c r="C60" s="92" t="s">
        <v>190</v>
      </c>
      <c r="D60" s="93">
        <v>1731</v>
      </c>
      <c r="E60" s="101">
        <v>2000</v>
      </c>
      <c r="F60" s="17">
        <f>ROUND(VLOOKUP(C60,'Tong tinh'!$B$12:$O$194,9,0)/1000000,0)</f>
        <v>817</v>
      </c>
      <c r="G60" s="264" t="e">
        <f>#REF!-F60</f>
        <v>#REF!</v>
      </c>
      <c r="H60" s="264"/>
      <c r="I60" s="81">
        <f t="shared" si="5"/>
        <v>0.40849999999999997</v>
      </c>
      <c r="J60" s="81">
        <f t="shared" si="6"/>
        <v>0.47198151357596763</v>
      </c>
      <c r="K60" s="102"/>
      <c r="L60" s="102"/>
      <c r="M60" s="102"/>
      <c r="N60" s="101"/>
      <c r="O60" s="101"/>
      <c r="P60" s="101"/>
      <c r="Q60" s="101"/>
      <c r="R60" s="101"/>
      <c r="S60" s="102"/>
      <c r="T60" s="102"/>
      <c r="U60" s="102"/>
      <c r="V60" s="101"/>
      <c r="W60" s="101"/>
      <c r="X60" s="101"/>
      <c r="Y60" s="101"/>
      <c r="Z60" s="102"/>
      <c r="AA60" s="102"/>
      <c r="AB60" s="102"/>
      <c r="AC60" s="101"/>
      <c r="AD60" s="101"/>
      <c r="AE60" s="101"/>
      <c r="AF60" s="101"/>
      <c r="AG60" s="102"/>
      <c r="AH60" s="102"/>
      <c r="AI60" s="102"/>
      <c r="AJ60" s="101"/>
      <c r="AK60" s="101"/>
      <c r="AL60" s="101"/>
      <c r="AM60" s="101"/>
      <c r="AN60" s="102"/>
      <c r="AO60" s="102"/>
      <c r="AP60" s="102"/>
      <c r="AQ60" s="101"/>
      <c r="AR60" s="101"/>
      <c r="AS60" s="101"/>
      <c r="AT60" s="101"/>
      <c r="AU60" s="102"/>
      <c r="AV60" s="102"/>
      <c r="AW60" s="102"/>
      <c r="AX60" s="101"/>
      <c r="AY60" s="101"/>
      <c r="AZ60" s="101"/>
      <c r="BA60" s="101"/>
      <c r="BB60" s="102"/>
      <c r="BC60" s="102"/>
      <c r="BD60" s="102"/>
      <c r="BE60" s="101"/>
      <c r="BF60" s="101"/>
      <c r="BG60" s="101"/>
      <c r="BH60" s="101"/>
      <c r="BI60" s="102"/>
      <c r="BJ60" s="102"/>
      <c r="BK60" s="102"/>
      <c r="BL60" s="101"/>
      <c r="BM60" s="101"/>
      <c r="BN60" s="101"/>
      <c r="BO60" s="101"/>
      <c r="BP60" s="102"/>
      <c r="BQ60" s="102"/>
      <c r="BR60" s="102"/>
      <c r="BS60" s="101"/>
      <c r="BT60" s="101"/>
      <c r="BU60" s="101"/>
      <c r="BV60" s="101"/>
      <c r="BW60" s="102"/>
      <c r="BX60" s="102"/>
      <c r="BY60" s="102"/>
      <c r="BZ60" s="101"/>
      <c r="CA60" s="101"/>
      <c r="CB60" s="101"/>
      <c r="CC60" s="101"/>
      <c r="CD60" s="270"/>
      <c r="CE60" s="252"/>
      <c r="CF60" s="254"/>
      <c r="CG60" s="254"/>
      <c r="CH60" s="254"/>
      <c r="CJ60" s="68"/>
      <c r="CK60" s="68"/>
      <c r="CL60" s="68"/>
      <c r="CM60" s="68"/>
      <c r="CN60" s="68"/>
    </row>
    <row r="61" spans="1:92" s="74" customFormat="1" ht="51">
      <c r="A61" s="100" t="s">
        <v>358</v>
      </c>
      <c r="B61" s="92" t="s">
        <v>359</v>
      </c>
      <c r="C61" s="92"/>
      <c r="D61" s="93"/>
      <c r="E61" s="101">
        <v>898000</v>
      </c>
      <c r="F61" s="93"/>
      <c r="G61" s="264" t="e">
        <f>#REF!-F61</f>
        <v>#REF!</v>
      </c>
      <c r="H61" s="264"/>
      <c r="I61" s="81">
        <f t="shared" si="5"/>
        <v>0</v>
      </c>
      <c r="J61" s="81" t="str">
        <f t="shared" si="6"/>
        <v/>
      </c>
      <c r="K61" s="102"/>
      <c r="L61" s="102"/>
      <c r="M61" s="102"/>
      <c r="N61" s="101"/>
      <c r="O61" s="101"/>
      <c r="P61" s="101"/>
      <c r="Q61" s="101"/>
      <c r="R61" s="101"/>
      <c r="S61" s="102"/>
      <c r="T61" s="102"/>
      <c r="U61" s="102"/>
      <c r="V61" s="101"/>
      <c r="W61" s="101"/>
      <c r="X61" s="101"/>
      <c r="Y61" s="101"/>
      <c r="Z61" s="102"/>
      <c r="AA61" s="102"/>
      <c r="AB61" s="102"/>
      <c r="AC61" s="101"/>
      <c r="AD61" s="101"/>
      <c r="AE61" s="101"/>
      <c r="AF61" s="101"/>
      <c r="AG61" s="102"/>
      <c r="AH61" s="102"/>
      <c r="AI61" s="102"/>
      <c r="AJ61" s="101"/>
      <c r="AK61" s="101"/>
      <c r="AL61" s="101"/>
      <c r="AM61" s="101"/>
      <c r="AN61" s="102"/>
      <c r="AO61" s="102"/>
      <c r="AP61" s="102"/>
      <c r="AQ61" s="101"/>
      <c r="AR61" s="101"/>
      <c r="AS61" s="101"/>
      <c r="AT61" s="101"/>
      <c r="AU61" s="102"/>
      <c r="AV61" s="102"/>
      <c r="AW61" s="102"/>
      <c r="AX61" s="101"/>
      <c r="AY61" s="101"/>
      <c r="AZ61" s="101"/>
      <c r="BA61" s="101"/>
      <c r="BB61" s="102"/>
      <c r="BC61" s="102"/>
      <c r="BD61" s="102"/>
      <c r="BE61" s="101"/>
      <c r="BF61" s="101"/>
      <c r="BG61" s="101"/>
      <c r="BH61" s="101"/>
      <c r="BI61" s="102"/>
      <c r="BJ61" s="102"/>
      <c r="BK61" s="102"/>
      <c r="BL61" s="101"/>
      <c r="BM61" s="101"/>
      <c r="BN61" s="101"/>
      <c r="BO61" s="101"/>
      <c r="BP61" s="102"/>
      <c r="BQ61" s="102"/>
      <c r="BR61" s="102"/>
      <c r="BS61" s="101"/>
      <c r="BT61" s="101"/>
      <c r="BU61" s="101"/>
      <c r="BV61" s="101"/>
      <c r="BW61" s="102"/>
      <c r="BX61" s="102"/>
      <c r="BY61" s="102"/>
      <c r="BZ61" s="101"/>
      <c r="CA61" s="101"/>
      <c r="CB61" s="101"/>
      <c r="CC61" s="101"/>
      <c r="CD61" s="270"/>
      <c r="CE61" s="252"/>
      <c r="CF61" s="254"/>
      <c r="CG61" s="254"/>
      <c r="CH61" s="254"/>
      <c r="CJ61" s="68"/>
      <c r="CK61" s="68"/>
      <c r="CL61" s="68"/>
      <c r="CM61" s="68"/>
      <c r="CN61" s="68"/>
    </row>
    <row r="62" spans="1:92" s="74" customFormat="1">
      <c r="A62" s="13" t="s">
        <v>55</v>
      </c>
      <c r="B62" s="25" t="s">
        <v>67</v>
      </c>
      <c r="C62" s="25"/>
      <c r="D62" s="12">
        <f>D63+D72</f>
        <v>-72122</v>
      </c>
      <c r="E62" s="12">
        <f>E63+E72</f>
        <v>270000</v>
      </c>
      <c r="F62" s="12">
        <f>F63+F72</f>
        <v>-141498</v>
      </c>
      <c r="G62" s="65"/>
      <c r="H62" s="65"/>
      <c r="I62" s="66">
        <f t="shared" si="5"/>
        <v>-0.52406666666666668</v>
      </c>
      <c r="J62" s="66">
        <f t="shared" si="6"/>
        <v>1.9619256260225728</v>
      </c>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267"/>
      <c r="CE62" s="252"/>
      <c r="CF62" s="257"/>
      <c r="CG62" s="257"/>
      <c r="CH62" s="257"/>
      <c r="CI62" s="73"/>
      <c r="CJ62" s="68"/>
      <c r="CK62" s="68"/>
      <c r="CL62" s="68"/>
      <c r="CM62" s="68"/>
      <c r="CN62" s="68"/>
    </row>
    <row r="63" spans="1:92" s="74" customFormat="1">
      <c r="A63" s="26" t="s">
        <v>25</v>
      </c>
      <c r="B63" s="27" t="s">
        <v>68</v>
      </c>
      <c r="C63" s="27"/>
      <c r="D63" s="19">
        <f>D64+D65+D71</f>
        <v>116060</v>
      </c>
      <c r="E63" s="19">
        <f>E64+E65+E71</f>
        <v>270000</v>
      </c>
      <c r="F63" s="19">
        <f>F64+F65+F71+F70</f>
        <v>106548</v>
      </c>
      <c r="G63" s="145"/>
      <c r="H63" s="145"/>
      <c r="I63" s="81">
        <f t="shared" si="5"/>
        <v>0.39462222222222221</v>
      </c>
      <c r="J63" s="81">
        <f t="shared" si="6"/>
        <v>0.91804239186627612</v>
      </c>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267"/>
      <c r="CE63" s="252"/>
      <c r="CF63" s="257"/>
      <c r="CG63" s="257"/>
      <c r="CH63" s="257"/>
      <c r="CI63" s="73"/>
      <c r="CJ63" s="68"/>
      <c r="CK63" s="68"/>
      <c r="CL63" s="68"/>
      <c r="CM63" s="68"/>
      <c r="CN63" s="68"/>
    </row>
    <row r="64" spans="1:92" s="74" customFormat="1">
      <c r="A64" s="15" t="s">
        <v>47</v>
      </c>
      <c r="B64" s="24" t="s">
        <v>69</v>
      </c>
      <c r="C64" s="24" t="s">
        <v>191</v>
      </c>
      <c r="D64" s="17">
        <v>112697</v>
      </c>
      <c r="E64" s="19">
        <v>262500</v>
      </c>
      <c r="F64" s="17">
        <f>ROUND(VLOOKUP(C64,'Tong tinh'!$B$12:$O$194,9,0)/1000000,0)</f>
        <v>103970</v>
      </c>
      <c r="G64" s="243"/>
      <c r="H64" s="243"/>
      <c r="I64" s="81">
        <f t="shared" si="5"/>
        <v>0.39607619047619047</v>
      </c>
      <c r="J64" s="81">
        <f t="shared" si="6"/>
        <v>0.92256226873829827</v>
      </c>
      <c r="K64" s="18"/>
      <c r="L64" s="18"/>
      <c r="M64" s="18"/>
      <c r="N64" s="19"/>
      <c r="O64" s="19"/>
      <c r="P64" s="19"/>
      <c r="Q64" s="19"/>
      <c r="R64" s="19"/>
      <c r="S64" s="18"/>
      <c r="T64" s="18"/>
      <c r="U64" s="18"/>
      <c r="V64" s="19"/>
      <c r="W64" s="19"/>
      <c r="X64" s="19"/>
      <c r="Y64" s="19"/>
      <c r="Z64" s="18"/>
      <c r="AA64" s="18"/>
      <c r="AB64" s="18"/>
      <c r="AC64" s="19"/>
      <c r="AD64" s="19"/>
      <c r="AE64" s="19"/>
      <c r="AF64" s="19"/>
      <c r="AG64" s="18"/>
      <c r="AH64" s="18"/>
      <c r="AI64" s="18"/>
      <c r="AJ64" s="19"/>
      <c r="AK64" s="19"/>
      <c r="AL64" s="19"/>
      <c r="AM64" s="19"/>
      <c r="AN64" s="18"/>
      <c r="AO64" s="18"/>
      <c r="AP64" s="18"/>
      <c r="AQ64" s="19"/>
      <c r="AR64" s="19"/>
      <c r="AS64" s="19"/>
      <c r="AT64" s="19"/>
      <c r="AU64" s="18"/>
      <c r="AV64" s="18"/>
      <c r="AW64" s="18"/>
      <c r="AX64" s="19"/>
      <c r="AY64" s="19"/>
      <c r="AZ64" s="19"/>
      <c r="BA64" s="19"/>
      <c r="BB64" s="18"/>
      <c r="BC64" s="18"/>
      <c r="BD64" s="18"/>
      <c r="BE64" s="19"/>
      <c r="BF64" s="19"/>
      <c r="BG64" s="19"/>
      <c r="BH64" s="19"/>
      <c r="BI64" s="18"/>
      <c r="BJ64" s="18"/>
      <c r="BK64" s="18"/>
      <c r="BL64" s="19"/>
      <c r="BM64" s="19"/>
      <c r="BN64" s="19"/>
      <c r="BO64" s="19"/>
      <c r="BP64" s="18"/>
      <c r="BQ64" s="18"/>
      <c r="BR64" s="18"/>
      <c r="BS64" s="19"/>
      <c r="BT64" s="19"/>
      <c r="BU64" s="19"/>
      <c r="BV64" s="19"/>
      <c r="BW64" s="18"/>
      <c r="BX64" s="18"/>
      <c r="BY64" s="18"/>
      <c r="BZ64" s="19"/>
      <c r="CA64" s="19"/>
      <c r="CB64" s="19"/>
      <c r="CC64" s="19"/>
      <c r="CD64" s="267"/>
      <c r="CE64" s="252"/>
      <c r="CF64" s="257"/>
      <c r="CG64" s="257"/>
      <c r="CH64" s="257"/>
      <c r="CI64" s="73"/>
      <c r="CJ64" s="68"/>
      <c r="CK64" s="68"/>
      <c r="CL64" s="68"/>
      <c r="CM64" s="68"/>
      <c r="CN64" s="68"/>
    </row>
    <row r="65" spans="1:92" s="74" customFormat="1" ht="17.25" customHeight="1">
      <c r="A65" s="15" t="s">
        <v>47</v>
      </c>
      <c r="B65" s="24" t="s">
        <v>56</v>
      </c>
      <c r="C65" s="24"/>
      <c r="D65" s="19">
        <v>3186</v>
      </c>
      <c r="E65" s="19">
        <f>E67+E68</f>
        <v>7500</v>
      </c>
      <c r="F65" s="19">
        <f>F67+F68+F69</f>
        <v>2461</v>
      </c>
      <c r="G65" s="243"/>
      <c r="H65" s="243"/>
      <c r="I65" s="81">
        <f t="shared" si="5"/>
        <v>0.32813333333333333</v>
      </c>
      <c r="J65" s="81">
        <f t="shared" si="6"/>
        <v>0.77244193345888257</v>
      </c>
      <c r="K65" s="18"/>
      <c r="L65" s="18"/>
      <c r="M65" s="18"/>
      <c r="N65" s="19"/>
      <c r="O65" s="19"/>
      <c r="P65" s="19"/>
      <c r="Q65" s="19"/>
      <c r="R65" s="19"/>
      <c r="S65" s="18"/>
      <c r="T65" s="18"/>
      <c r="U65" s="18"/>
      <c r="V65" s="19"/>
      <c r="W65" s="19"/>
      <c r="X65" s="19"/>
      <c r="Y65" s="19"/>
      <c r="Z65" s="18"/>
      <c r="AA65" s="18"/>
      <c r="AB65" s="18"/>
      <c r="AC65" s="19"/>
      <c r="AD65" s="19"/>
      <c r="AE65" s="19"/>
      <c r="AF65" s="19"/>
      <c r="AG65" s="18"/>
      <c r="AH65" s="18"/>
      <c r="AI65" s="18"/>
      <c r="AJ65" s="19"/>
      <c r="AK65" s="19"/>
      <c r="AL65" s="19"/>
      <c r="AM65" s="19"/>
      <c r="AN65" s="18"/>
      <c r="AO65" s="18"/>
      <c r="AP65" s="18"/>
      <c r="AQ65" s="19"/>
      <c r="AR65" s="19"/>
      <c r="AS65" s="19"/>
      <c r="AT65" s="19"/>
      <c r="AU65" s="18"/>
      <c r="AV65" s="18"/>
      <c r="AW65" s="18"/>
      <c r="AX65" s="19"/>
      <c r="AY65" s="19"/>
      <c r="AZ65" s="19"/>
      <c r="BA65" s="19"/>
      <c r="BB65" s="18"/>
      <c r="BC65" s="18"/>
      <c r="BD65" s="18"/>
      <c r="BE65" s="19"/>
      <c r="BF65" s="19"/>
      <c r="BG65" s="19"/>
      <c r="BH65" s="19"/>
      <c r="BI65" s="18"/>
      <c r="BJ65" s="18"/>
      <c r="BK65" s="18"/>
      <c r="BL65" s="19"/>
      <c r="BM65" s="19"/>
      <c r="BN65" s="19"/>
      <c r="BO65" s="19"/>
      <c r="BP65" s="18"/>
      <c r="BQ65" s="18"/>
      <c r="BR65" s="18"/>
      <c r="BS65" s="19"/>
      <c r="BT65" s="19"/>
      <c r="BU65" s="19"/>
      <c r="BV65" s="19"/>
      <c r="BW65" s="18"/>
      <c r="BX65" s="18"/>
      <c r="BY65" s="18"/>
      <c r="BZ65" s="19"/>
      <c r="CA65" s="19"/>
      <c r="CB65" s="19"/>
      <c r="CC65" s="19"/>
      <c r="CD65" s="267"/>
      <c r="CE65" s="252"/>
      <c r="CF65" s="257"/>
      <c r="CG65" s="257"/>
      <c r="CH65" s="257"/>
      <c r="CI65" s="73"/>
      <c r="CJ65" s="68"/>
      <c r="CK65" s="68"/>
      <c r="CL65" s="68"/>
      <c r="CM65" s="68"/>
      <c r="CN65" s="68"/>
    </row>
    <row r="66" spans="1:92" s="89" customFormat="1" ht="16.5" hidden="1" customHeight="1" outlineLevel="1">
      <c r="A66" s="20"/>
      <c r="B66" s="28" t="s">
        <v>36</v>
      </c>
      <c r="C66" s="28"/>
      <c r="D66" s="37"/>
      <c r="E66" s="23"/>
      <c r="F66" s="37"/>
      <c r="G66" s="243"/>
      <c r="H66" s="243"/>
      <c r="I66" s="81" t="str">
        <f t="shared" si="5"/>
        <v/>
      </c>
      <c r="J66" s="81" t="str">
        <f t="shared" si="6"/>
        <v/>
      </c>
      <c r="K66" s="22"/>
      <c r="L66" s="22"/>
      <c r="M66" s="22"/>
      <c r="N66" s="23"/>
      <c r="O66" s="23"/>
      <c r="P66" s="23"/>
      <c r="Q66" s="23"/>
      <c r="R66" s="23"/>
      <c r="S66" s="22"/>
      <c r="T66" s="22"/>
      <c r="U66" s="22"/>
      <c r="V66" s="23"/>
      <c r="W66" s="23"/>
      <c r="X66" s="23"/>
      <c r="Y66" s="23"/>
      <c r="Z66" s="22"/>
      <c r="AA66" s="22"/>
      <c r="AB66" s="22"/>
      <c r="AC66" s="23"/>
      <c r="AD66" s="23"/>
      <c r="AE66" s="23"/>
      <c r="AF66" s="23"/>
      <c r="AG66" s="22"/>
      <c r="AH66" s="22"/>
      <c r="AI66" s="22"/>
      <c r="AJ66" s="23"/>
      <c r="AK66" s="23"/>
      <c r="AL66" s="23"/>
      <c r="AM66" s="23"/>
      <c r="AN66" s="22"/>
      <c r="AO66" s="22"/>
      <c r="AP66" s="22"/>
      <c r="AQ66" s="23"/>
      <c r="AR66" s="23"/>
      <c r="AS66" s="23"/>
      <c r="AT66" s="23"/>
      <c r="AU66" s="22"/>
      <c r="AV66" s="22"/>
      <c r="AW66" s="22"/>
      <c r="AX66" s="23"/>
      <c r="AY66" s="23"/>
      <c r="AZ66" s="23"/>
      <c r="BA66" s="23"/>
      <c r="BB66" s="22"/>
      <c r="BC66" s="22"/>
      <c r="BD66" s="22"/>
      <c r="BE66" s="23"/>
      <c r="BF66" s="23"/>
      <c r="BG66" s="23"/>
      <c r="BH66" s="23"/>
      <c r="BI66" s="22"/>
      <c r="BJ66" s="22"/>
      <c r="BK66" s="22"/>
      <c r="BL66" s="23"/>
      <c r="BM66" s="23"/>
      <c r="BN66" s="23"/>
      <c r="BO66" s="23"/>
      <c r="BP66" s="22"/>
      <c r="BQ66" s="22"/>
      <c r="BR66" s="22"/>
      <c r="BS66" s="23"/>
      <c r="BT66" s="23"/>
      <c r="BU66" s="23"/>
      <c r="BV66" s="23"/>
      <c r="BW66" s="22"/>
      <c r="BX66" s="22"/>
      <c r="BY66" s="22"/>
      <c r="BZ66" s="23"/>
      <c r="CA66" s="23"/>
      <c r="CB66" s="23"/>
      <c r="CC66" s="23"/>
      <c r="CD66" s="268"/>
      <c r="CE66" s="253"/>
      <c r="CF66" s="258"/>
      <c r="CG66" s="258"/>
      <c r="CH66" s="258"/>
      <c r="CI66" s="88"/>
      <c r="CJ66" s="87"/>
      <c r="CK66" s="87"/>
      <c r="CL66" s="87"/>
      <c r="CM66" s="87"/>
      <c r="CN66" s="87"/>
    </row>
    <row r="67" spans="1:92" s="89" customFormat="1" ht="16.5" hidden="1" customHeight="1" outlineLevel="1">
      <c r="A67" s="20" t="s">
        <v>29</v>
      </c>
      <c r="B67" s="28" t="s">
        <v>74</v>
      </c>
      <c r="C67" s="28" t="s">
        <v>192</v>
      </c>
      <c r="D67" s="37">
        <f>ROUND(VLOOKUP(C67,CK!$B$12:$J$155,9,0)/1000000,0)</f>
        <v>837</v>
      </c>
      <c r="E67" s="23">
        <v>3500</v>
      </c>
      <c r="F67" s="37">
        <f>ROUND(VLOOKUP(C67,'Tong tinh'!$B$12:$O$194,9,0)/1000000,0)</f>
        <v>1973</v>
      </c>
      <c r="G67" s="243"/>
      <c r="H67" s="243"/>
      <c r="I67" s="81">
        <f t="shared" si="5"/>
        <v>0.56371428571428572</v>
      </c>
      <c r="J67" s="81">
        <f t="shared" si="6"/>
        <v>2.3572281959378731</v>
      </c>
      <c r="K67" s="22"/>
      <c r="L67" s="22"/>
      <c r="M67" s="22"/>
      <c r="N67" s="23"/>
      <c r="O67" s="23"/>
      <c r="P67" s="23"/>
      <c r="Q67" s="23"/>
      <c r="R67" s="23"/>
      <c r="S67" s="22"/>
      <c r="T67" s="22"/>
      <c r="U67" s="22"/>
      <c r="V67" s="23"/>
      <c r="W67" s="23"/>
      <c r="X67" s="23"/>
      <c r="Y67" s="23"/>
      <c r="Z67" s="22"/>
      <c r="AA67" s="22"/>
      <c r="AB67" s="22"/>
      <c r="AC67" s="23"/>
      <c r="AD67" s="23"/>
      <c r="AE67" s="23"/>
      <c r="AF67" s="23"/>
      <c r="AG67" s="22"/>
      <c r="AH67" s="22"/>
      <c r="AI67" s="22"/>
      <c r="AJ67" s="23"/>
      <c r="AK67" s="23"/>
      <c r="AL67" s="23"/>
      <c r="AM67" s="23"/>
      <c r="AN67" s="22"/>
      <c r="AO67" s="22"/>
      <c r="AP67" s="22"/>
      <c r="AQ67" s="23"/>
      <c r="AR67" s="23"/>
      <c r="AS67" s="23"/>
      <c r="AT67" s="23"/>
      <c r="AU67" s="22"/>
      <c r="AV67" s="22"/>
      <c r="AW67" s="22"/>
      <c r="AX67" s="23"/>
      <c r="AY67" s="23"/>
      <c r="AZ67" s="23"/>
      <c r="BA67" s="23"/>
      <c r="BB67" s="22"/>
      <c r="BC67" s="22"/>
      <c r="BD67" s="22"/>
      <c r="BE67" s="23"/>
      <c r="BF67" s="23"/>
      <c r="BG67" s="23"/>
      <c r="BH67" s="23"/>
      <c r="BI67" s="22"/>
      <c r="BJ67" s="22"/>
      <c r="BK67" s="22"/>
      <c r="BL67" s="23"/>
      <c r="BM67" s="23"/>
      <c r="BN67" s="23"/>
      <c r="BO67" s="23"/>
      <c r="BP67" s="22"/>
      <c r="BQ67" s="22"/>
      <c r="BR67" s="22"/>
      <c r="BS67" s="23"/>
      <c r="BT67" s="23"/>
      <c r="BU67" s="23"/>
      <c r="BV67" s="23"/>
      <c r="BW67" s="22"/>
      <c r="BX67" s="22"/>
      <c r="BY67" s="22"/>
      <c r="BZ67" s="23"/>
      <c r="CA67" s="23"/>
      <c r="CB67" s="23"/>
      <c r="CC67" s="23"/>
      <c r="CD67" s="268"/>
      <c r="CE67" s="253"/>
      <c r="CF67" s="258"/>
      <c r="CG67" s="258"/>
      <c r="CH67" s="258"/>
      <c r="CI67" s="88"/>
      <c r="CJ67" s="87"/>
      <c r="CK67" s="87"/>
      <c r="CL67" s="87"/>
      <c r="CM67" s="87"/>
      <c r="CN67" s="87"/>
    </row>
    <row r="68" spans="1:92" s="89" customFormat="1" ht="16.5" hidden="1" customHeight="1" outlineLevel="1">
      <c r="A68" s="20" t="s">
        <v>29</v>
      </c>
      <c r="B68" s="28" t="s">
        <v>73</v>
      </c>
      <c r="C68" s="28" t="s">
        <v>193</v>
      </c>
      <c r="D68" s="37">
        <f>ROUND(VLOOKUP(C68,CK!$B$12:$J$155,9,0)/1000000,0)</f>
        <v>779</v>
      </c>
      <c r="E68" s="23">
        <v>4000</v>
      </c>
      <c r="F68" s="37">
        <f>ROUND(VLOOKUP(C68,'Tong tinh'!$B$12:$O$194,9,0)/1000000,0)</f>
        <v>428</v>
      </c>
      <c r="G68" s="243"/>
      <c r="H68" s="243"/>
      <c r="I68" s="81">
        <f t="shared" si="5"/>
        <v>0.107</v>
      </c>
      <c r="J68" s="81">
        <f t="shared" si="6"/>
        <v>0.54942233632862647</v>
      </c>
      <c r="K68" s="22"/>
      <c r="L68" s="22"/>
      <c r="M68" s="22"/>
      <c r="N68" s="23"/>
      <c r="O68" s="23"/>
      <c r="P68" s="23"/>
      <c r="Q68" s="23"/>
      <c r="R68" s="23"/>
      <c r="S68" s="22"/>
      <c r="T68" s="22"/>
      <c r="U68" s="22"/>
      <c r="V68" s="23"/>
      <c r="W68" s="23"/>
      <c r="X68" s="23"/>
      <c r="Y68" s="23"/>
      <c r="Z68" s="22"/>
      <c r="AA68" s="22"/>
      <c r="AB68" s="22"/>
      <c r="AC68" s="23"/>
      <c r="AD68" s="23"/>
      <c r="AE68" s="23"/>
      <c r="AF68" s="23"/>
      <c r="AG68" s="22"/>
      <c r="AH68" s="22"/>
      <c r="AI68" s="22"/>
      <c r="AJ68" s="23"/>
      <c r="AK68" s="23"/>
      <c r="AL68" s="23"/>
      <c r="AM68" s="23"/>
      <c r="AN68" s="22"/>
      <c r="AO68" s="22"/>
      <c r="AP68" s="22"/>
      <c r="AQ68" s="23"/>
      <c r="AR68" s="23"/>
      <c r="AS68" s="23"/>
      <c r="AT68" s="23"/>
      <c r="AU68" s="22"/>
      <c r="AV68" s="22"/>
      <c r="AW68" s="22"/>
      <c r="AX68" s="23"/>
      <c r="AY68" s="23"/>
      <c r="AZ68" s="23"/>
      <c r="BA68" s="23"/>
      <c r="BB68" s="22"/>
      <c r="BC68" s="22"/>
      <c r="BD68" s="22"/>
      <c r="BE68" s="23"/>
      <c r="BF68" s="23"/>
      <c r="BG68" s="23"/>
      <c r="BH68" s="23"/>
      <c r="BI68" s="22"/>
      <c r="BJ68" s="22"/>
      <c r="BK68" s="22"/>
      <c r="BL68" s="23"/>
      <c r="BM68" s="23"/>
      <c r="BN68" s="23"/>
      <c r="BO68" s="23"/>
      <c r="BP68" s="22"/>
      <c r="BQ68" s="22"/>
      <c r="BR68" s="22"/>
      <c r="BS68" s="23"/>
      <c r="BT68" s="23"/>
      <c r="BU68" s="23"/>
      <c r="BV68" s="23"/>
      <c r="BW68" s="22"/>
      <c r="BX68" s="22"/>
      <c r="BY68" s="22"/>
      <c r="BZ68" s="23"/>
      <c r="CA68" s="23"/>
      <c r="CB68" s="23"/>
      <c r="CC68" s="23"/>
      <c r="CD68" s="268"/>
      <c r="CE68" s="253"/>
      <c r="CF68" s="258"/>
      <c r="CG68" s="258"/>
      <c r="CH68" s="258"/>
      <c r="CI68" s="88"/>
      <c r="CJ68" s="87"/>
      <c r="CK68" s="87"/>
      <c r="CL68" s="87"/>
      <c r="CM68" s="87"/>
      <c r="CN68" s="87"/>
    </row>
    <row r="69" spans="1:92" s="89" customFormat="1" ht="16.5" hidden="1" customHeight="1" outlineLevel="1">
      <c r="A69" s="83" t="s">
        <v>29</v>
      </c>
      <c r="B69" s="103" t="s">
        <v>350</v>
      </c>
      <c r="C69" s="103" t="s">
        <v>353</v>
      </c>
      <c r="D69" s="37"/>
      <c r="E69" s="86"/>
      <c r="F69" s="37">
        <f>ROUND(VLOOKUP(C69,'Tong tinh'!$B$12:$O$194,9,0)/1000000,0)</f>
        <v>60</v>
      </c>
      <c r="G69" s="243"/>
      <c r="H69" s="243"/>
      <c r="I69" s="81" t="str">
        <f t="shared" si="5"/>
        <v/>
      </c>
      <c r="J69" s="81" t="str">
        <f t="shared" si="6"/>
        <v/>
      </c>
      <c r="K69" s="85"/>
      <c r="L69" s="85"/>
      <c r="M69" s="85"/>
      <c r="N69" s="86"/>
      <c r="O69" s="86"/>
      <c r="P69" s="86"/>
      <c r="Q69" s="86"/>
      <c r="R69" s="86"/>
      <c r="S69" s="85"/>
      <c r="T69" s="85"/>
      <c r="U69" s="85"/>
      <c r="V69" s="86"/>
      <c r="W69" s="86"/>
      <c r="X69" s="86"/>
      <c r="Y69" s="86"/>
      <c r="Z69" s="85"/>
      <c r="AA69" s="85"/>
      <c r="AB69" s="85"/>
      <c r="AC69" s="86"/>
      <c r="AD69" s="86"/>
      <c r="AE69" s="86"/>
      <c r="AF69" s="86"/>
      <c r="AG69" s="85"/>
      <c r="AH69" s="85"/>
      <c r="AI69" s="85"/>
      <c r="AJ69" s="86"/>
      <c r="AK69" s="86"/>
      <c r="AL69" s="86"/>
      <c r="AM69" s="86"/>
      <c r="AN69" s="85"/>
      <c r="AO69" s="85"/>
      <c r="AP69" s="85"/>
      <c r="AQ69" s="86"/>
      <c r="AR69" s="86"/>
      <c r="AS69" s="86"/>
      <c r="AT69" s="86"/>
      <c r="AU69" s="85"/>
      <c r="AV69" s="85"/>
      <c r="AW69" s="85"/>
      <c r="AX69" s="86"/>
      <c r="AY69" s="86"/>
      <c r="AZ69" s="86"/>
      <c r="BA69" s="86"/>
      <c r="BB69" s="85"/>
      <c r="BC69" s="85"/>
      <c r="BD69" s="85"/>
      <c r="BE69" s="86"/>
      <c r="BF69" s="86"/>
      <c r="BG69" s="86"/>
      <c r="BH69" s="86"/>
      <c r="BI69" s="85"/>
      <c r="BJ69" s="85"/>
      <c r="BK69" s="85"/>
      <c r="BL69" s="86"/>
      <c r="BM69" s="86"/>
      <c r="BN69" s="86"/>
      <c r="BO69" s="86"/>
      <c r="BP69" s="85"/>
      <c r="BQ69" s="85"/>
      <c r="BR69" s="85"/>
      <c r="BS69" s="86"/>
      <c r="BT69" s="86"/>
      <c r="BU69" s="86"/>
      <c r="BV69" s="86"/>
      <c r="BW69" s="85"/>
      <c r="BX69" s="85"/>
      <c r="BY69" s="85"/>
      <c r="BZ69" s="86"/>
      <c r="CA69" s="86"/>
      <c r="CB69" s="86"/>
      <c r="CC69" s="86"/>
      <c r="CD69" s="268"/>
      <c r="CE69" s="253"/>
      <c r="CF69" s="258"/>
      <c r="CG69" s="258"/>
      <c r="CH69" s="258"/>
      <c r="CI69" s="88"/>
      <c r="CJ69" s="87"/>
      <c r="CK69" s="87"/>
      <c r="CL69" s="87"/>
      <c r="CM69" s="87"/>
      <c r="CN69" s="87"/>
    </row>
    <row r="70" spans="1:92" s="74" customFormat="1" ht="25.5" customHeight="1" collapsed="1">
      <c r="A70" s="77" t="s">
        <v>47</v>
      </c>
      <c r="B70" s="98" t="s">
        <v>342</v>
      </c>
      <c r="C70" s="98" t="s">
        <v>343</v>
      </c>
      <c r="D70" s="17">
        <f>ROUND(VLOOKUP(C70,CK!$B$12:$J$155,9,0)/1000000,0)</f>
        <v>0</v>
      </c>
      <c r="E70" s="82"/>
      <c r="F70" s="17">
        <f>ROUND(VLOOKUP(C70,'Tong tinh'!$B$12:$O$194,9,0)/1000000,0)</f>
        <v>6</v>
      </c>
      <c r="G70" s="243"/>
      <c r="H70" s="243"/>
      <c r="I70" s="81" t="str">
        <f t="shared" si="5"/>
        <v/>
      </c>
      <c r="J70" s="81" t="str">
        <f t="shared" si="6"/>
        <v/>
      </c>
      <c r="K70" s="80"/>
      <c r="L70" s="80"/>
      <c r="M70" s="80"/>
      <c r="N70" s="82"/>
      <c r="O70" s="82"/>
      <c r="P70" s="82"/>
      <c r="Q70" s="82"/>
      <c r="R70" s="82"/>
      <c r="S70" s="80"/>
      <c r="T70" s="80"/>
      <c r="U70" s="80"/>
      <c r="V70" s="82"/>
      <c r="W70" s="82"/>
      <c r="X70" s="82"/>
      <c r="Y70" s="82"/>
      <c r="Z70" s="80"/>
      <c r="AA70" s="80"/>
      <c r="AB70" s="80"/>
      <c r="AC70" s="82"/>
      <c r="AD70" s="82"/>
      <c r="AE70" s="82"/>
      <c r="AF70" s="82"/>
      <c r="AG70" s="80"/>
      <c r="AH70" s="80"/>
      <c r="AI70" s="80"/>
      <c r="AJ70" s="82"/>
      <c r="AK70" s="82"/>
      <c r="AL70" s="82"/>
      <c r="AM70" s="82"/>
      <c r="AN70" s="80"/>
      <c r="AO70" s="80"/>
      <c r="AP70" s="80"/>
      <c r="AQ70" s="82"/>
      <c r="AR70" s="82"/>
      <c r="AS70" s="82"/>
      <c r="AT70" s="82"/>
      <c r="AU70" s="80"/>
      <c r="AV70" s="80"/>
      <c r="AW70" s="80"/>
      <c r="AX70" s="82"/>
      <c r="AY70" s="82"/>
      <c r="AZ70" s="82"/>
      <c r="BA70" s="82"/>
      <c r="BB70" s="80"/>
      <c r="BC70" s="80"/>
      <c r="BD70" s="80"/>
      <c r="BE70" s="82"/>
      <c r="BF70" s="82"/>
      <c r="BG70" s="82"/>
      <c r="BH70" s="82"/>
      <c r="BI70" s="80"/>
      <c r="BJ70" s="80"/>
      <c r="BK70" s="80"/>
      <c r="BL70" s="82"/>
      <c r="BM70" s="82"/>
      <c r="BN70" s="82"/>
      <c r="BO70" s="82"/>
      <c r="BP70" s="80"/>
      <c r="BQ70" s="80"/>
      <c r="BR70" s="80"/>
      <c r="BS70" s="82"/>
      <c r="BT70" s="82"/>
      <c r="BU70" s="82"/>
      <c r="BV70" s="82"/>
      <c r="BW70" s="80"/>
      <c r="BX70" s="80"/>
      <c r="BY70" s="80"/>
      <c r="BZ70" s="82"/>
      <c r="CA70" s="82"/>
      <c r="CB70" s="82"/>
      <c r="CC70" s="82"/>
      <c r="CD70" s="267"/>
      <c r="CE70" s="252"/>
      <c r="CF70" s="257"/>
      <c r="CG70" s="257"/>
      <c r="CH70" s="257"/>
      <c r="CI70" s="73"/>
      <c r="CJ70" s="68"/>
      <c r="CK70" s="68"/>
      <c r="CL70" s="68"/>
      <c r="CM70" s="68"/>
      <c r="CN70" s="68"/>
    </row>
    <row r="71" spans="1:92" s="74" customFormat="1">
      <c r="A71" s="15" t="s">
        <v>47</v>
      </c>
      <c r="B71" s="24" t="s">
        <v>72</v>
      </c>
      <c r="C71" s="24" t="s">
        <v>194</v>
      </c>
      <c r="D71" s="17">
        <v>177</v>
      </c>
      <c r="E71" s="19">
        <v>0</v>
      </c>
      <c r="F71" s="17">
        <f>ROUND(VLOOKUP(C71,'Tong tinh'!$B$12:$O$194,9,0)/1000000,0)</f>
        <v>111</v>
      </c>
      <c r="G71" s="243"/>
      <c r="H71" s="243"/>
      <c r="I71" s="81" t="str">
        <f t="shared" si="5"/>
        <v/>
      </c>
      <c r="J71" s="81">
        <f t="shared" si="6"/>
        <v>0.6271186440677966</v>
      </c>
      <c r="K71" s="18"/>
      <c r="L71" s="18"/>
      <c r="M71" s="18"/>
      <c r="N71" s="19"/>
      <c r="O71" s="19"/>
      <c r="P71" s="19"/>
      <c r="Q71" s="19"/>
      <c r="R71" s="19"/>
      <c r="S71" s="18"/>
      <c r="T71" s="18"/>
      <c r="U71" s="18"/>
      <c r="V71" s="19"/>
      <c r="W71" s="19"/>
      <c r="X71" s="19"/>
      <c r="Y71" s="19"/>
      <c r="Z71" s="18"/>
      <c r="AA71" s="18"/>
      <c r="AB71" s="18"/>
      <c r="AC71" s="19"/>
      <c r="AD71" s="19"/>
      <c r="AE71" s="19"/>
      <c r="AF71" s="19"/>
      <c r="AG71" s="18"/>
      <c r="AH71" s="18"/>
      <c r="AI71" s="18"/>
      <c r="AJ71" s="19"/>
      <c r="AK71" s="19"/>
      <c r="AL71" s="19"/>
      <c r="AM71" s="19"/>
      <c r="AN71" s="18"/>
      <c r="AO71" s="18"/>
      <c r="AP71" s="18"/>
      <c r="AQ71" s="19"/>
      <c r="AR71" s="19"/>
      <c r="AS71" s="19"/>
      <c r="AT71" s="19"/>
      <c r="AU71" s="18"/>
      <c r="AV71" s="18"/>
      <c r="AW71" s="18"/>
      <c r="AX71" s="19"/>
      <c r="AY71" s="19"/>
      <c r="AZ71" s="19"/>
      <c r="BA71" s="19"/>
      <c r="BB71" s="18"/>
      <c r="BC71" s="18"/>
      <c r="BD71" s="18"/>
      <c r="BE71" s="19"/>
      <c r="BF71" s="19"/>
      <c r="BG71" s="19"/>
      <c r="BH71" s="19"/>
      <c r="BI71" s="18"/>
      <c r="BJ71" s="18"/>
      <c r="BK71" s="18"/>
      <c r="BL71" s="19"/>
      <c r="BM71" s="19"/>
      <c r="BN71" s="19"/>
      <c r="BO71" s="19"/>
      <c r="BP71" s="18"/>
      <c r="BQ71" s="18"/>
      <c r="BR71" s="18"/>
      <c r="BS71" s="19"/>
      <c r="BT71" s="19"/>
      <c r="BU71" s="19"/>
      <c r="BV71" s="19"/>
      <c r="BW71" s="18"/>
      <c r="BX71" s="18"/>
      <c r="BY71" s="18"/>
      <c r="BZ71" s="19"/>
      <c r="CA71" s="19"/>
      <c r="CB71" s="19"/>
      <c r="CC71" s="19"/>
      <c r="CD71" s="267"/>
      <c r="CE71" s="252"/>
      <c r="CF71" s="257"/>
      <c r="CG71" s="257"/>
      <c r="CH71" s="257"/>
      <c r="CI71" s="73"/>
      <c r="CJ71" s="68"/>
      <c r="CK71" s="68"/>
      <c r="CL71" s="68"/>
      <c r="CM71" s="68"/>
      <c r="CN71" s="68"/>
    </row>
    <row r="72" spans="1:92" s="74" customFormat="1">
      <c r="A72" s="15" t="s">
        <v>30</v>
      </c>
      <c r="B72" s="24" t="s">
        <v>71</v>
      </c>
      <c r="C72" s="24" t="s">
        <v>195</v>
      </c>
      <c r="D72" s="17">
        <v>-188182</v>
      </c>
      <c r="E72" s="19">
        <v>0</v>
      </c>
      <c r="F72" s="17">
        <f>ROUND(VLOOKUP(C72,'Tong tinh'!$B$12:$O$194,9,0)/1000000,0)</f>
        <v>-248046</v>
      </c>
      <c r="G72" s="243"/>
      <c r="H72" s="243"/>
      <c r="I72" s="81" t="str">
        <f t="shared" si="5"/>
        <v/>
      </c>
      <c r="J72" s="81">
        <f t="shared" si="6"/>
        <v>1.3181175670361671</v>
      </c>
      <c r="K72" s="18"/>
      <c r="L72" s="18"/>
      <c r="M72" s="18"/>
      <c r="N72" s="19"/>
      <c r="O72" s="19"/>
      <c r="P72" s="19"/>
      <c r="Q72" s="19"/>
      <c r="R72" s="19"/>
      <c r="S72" s="18"/>
      <c r="T72" s="18"/>
      <c r="U72" s="18"/>
      <c r="V72" s="19"/>
      <c r="W72" s="19"/>
      <c r="X72" s="19"/>
      <c r="Y72" s="19"/>
      <c r="Z72" s="18"/>
      <c r="AA72" s="18"/>
      <c r="AB72" s="18"/>
      <c r="AC72" s="19"/>
      <c r="AD72" s="19"/>
      <c r="AE72" s="19"/>
      <c r="AF72" s="19"/>
      <c r="AG72" s="18"/>
      <c r="AH72" s="18"/>
      <c r="AI72" s="18"/>
      <c r="AJ72" s="19"/>
      <c r="AK72" s="19"/>
      <c r="AL72" s="19"/>
      <c r="AM72" s="19"/>
      <c r="AN72" s="18"/>
      <c r="AO72" s="18"/>
      <c r="AP72" s="18"/>
      <c r="AQ72" s="19"/>
      <c r="AR72" s="19"/>
      <c r="AS72" s="19"/>
      <c r="AT72" s="19"/>
      <c r="AU72" s="18"/>
      <c r="AV72" s="18"/>
      <c r="AW72" s="18"/>
      <c r="AX72" s="19"/>
      <c r="AY72" s="19"/>
      <c r="AZ72" s="19"/>
      <c r="BA72" s="19"/>
      <c r="BB72" s="18"/>
      <c r="BC72" s="18"/>
      <c r="BD72" s="18"/>
      <c r="BE72" s="19"/>
      <c r="BF72" s="19"/>
      <c r="BG72" s="19"/>
      <c r="BH72" s="19"/>
      <c r="BI72" s="18"/>
      <c r="BJ72" s="18"/>
      <c r="BK72" s="18"/>
      <c r="BL72" s="19"/>
      <c r="BM72" s="19"/>
      <c r="BN72" s="19"/>
      <c r="BO72" s="19"/>
      <c r="BP72" s="18"/>
      <c r="BQ72" s="18"/>
      <c r="BR72" s="18"/>
      <c r="BS72" s="19"/>
      <c r="BT72" s="19"/>
      <c r="BU72" s="19"/>
      <c r="BV72" s="19"/>
      <c r="BW72" s="18"/>
      <c r="BX72" s="18"/>
      <c r="BY72" s="18"/>
      <c r="BZ72" s="19"/>
      <c r="CA72" s="19"/>
      <c r="CB72" s="19"/>
      <c r="CC72" s="19"/>
      <c r="CD72" s="270"/>
      <c r="CE72" s="252"/>
      <c r="CF72" s="254"/>
      <c r="CG72" s="254"/>
      <c r="CH72" s="254"/>
      <c r="CJ72" s="68"/>
      <c r="CK72" s="68"/>
      <c r="CL72" s="68"/>
      <c r="CM72" s="68"/>
      <c r="CN72" s="68"/>
    </row>
    <row r="73" spans="1:92" s="67" customFormat="1">
      <c r="A73" s="29" t="s">
        <v>59</v>
      </c>
      <c r="B73" s="14" t="s">
        <v>174</v>
      </c>
      <c r="C73" s="14" t="s">
        <v>299</v>
      </c>
      <c r="D73" s="30">
        <f>ROUND(VLOOKUP(C73,CK!$B$12:$J$160,9,0)/1000000,0)+ROUND(CK!J156/1000000,0)</f>
        <v>0</v>
      </c>
      <c r="E73" s="12"/>
      <c r="F73" s="30">
        <f>ROUND(VLOOKUP(C73,'Tong tinh'!$B$12:$O$194,9,0)/1000000,0)+ROUND('Tong tinh'!$K$156/1000000,0)</f>
        <v>0</v>
      </c>
      <c r="G73" s="244"/>
      <c r="H73" s="244"/>
      <c r="I73" s="66" t="str">
        <f t="shared" si="5"/>
        <v/>
      </c>
      <c r="J73" s="66" t="str">
        <f t="shared" si="6"/>
        <v/>
      </c>
      <c r="K73" s="11"/>
      <c r="L73" s="11"/>
      <c r="M73" s="11"/>
      <c r="N73" s="12"/>
      <c r="O73" s="12"/>
      <c r="P73" s="12"/>
      <c r="Q73" s="12"/>
      <c r="R73" s="12"/>
      <c r="S73" s="11"/>
      <c r="T73" s="11"/>
      <c r="U73" s="11"/>
      <c r="V73" s="12"/>
      <c r="W73" s="12"/>
      <c r="X73" s="12"/>
      <c r="Y73" s="12"/>
      <c r="Z73" s="11"/>
      <c r="AA73" s="11"/>
      <c r="AB73" s="11"/>
      <c r="AC73" s="12"/>
      <c r="AD73" s="12"/>
      <c r="AE73" s="12"/>
      <c r="AF73" s="12"/>
      <c r="AG73" s="11"/>
      <c r="AH73" s="11"/>
      <c r="AI73" s="11"/>
      <c r="AJ73" s="12"/>
      <c r="AK73" s="12"/>
      <c r="AL73" s="12"/>
      <c r="AM73" s="12"/>
      <c r="AN73" s="11"/>
      <c r="AO73" s="11"/>
      <c r="AP73" s="11"/>
      <c r="AQ73" s="12"/>
      <c r="AR73" s="12"/>
      <c r="AS73" s="12"/>
      <c r="AT73" s="12"/>
      <c r="AU73" s="11"/>
      <c r="AV73" s="11"/>
      <c r="AW73" s="11"/>
      <c r="AX73" s="12"/>
      <c r="AY73" s="12"/>
      <c r="AZ73" s="12"/>
      <c r="BA73" s="12"/>
      <c r="BB73" s="11"/>
      <c r="BC73" s="11"/>
      <c r="BD73" s="11"/>
      <c r="BE73" s="12"/>
      <c r="BF73" s="12"/>
      <c r="BG73" s="12"/>
      <c r="BH73" s="12"/>
      <c r="BI73" s="11"/>
      <c r="BJ73" s="11"/>
      <c r="BK73" s="11"/>
      <c r="BL73" s="12"/>
      <c r="BM73" s="12"/>
      <c r="BN73" s="12"/>
      <c r="BO73" s="12"/>
      <c r="BP73" s="11"/>
      <c r="BQ73" s="11"/>
      <c r="BR73" s="11"/>
      <c r="BS73" s="12"/>
      <c r="BT73" s="12"/>
      <c r="BU73" s="12"/>
      <c r="BV73" s="12"/>
      <c r="BW73" s="11"/>
      <c r="BX73" s="11"/>
      <c r="BY73" s="11"/>
      <c r="BZ73" s="12"/>
      <c r="CA73" s="12"/>
      <c r="CB73" s="12"/>
      <c r="CC73" s="12"/>
      <c r="CD73" s="273"/>
      <c r="CE73" s="274"/>
      <c r="CF73" s="256"/>
      <c r="CG73" s="256"/>
      <c r="CH73" s="256"/>
      <c r="CJ73" s="69"/>
      <c r="CK73" s="69"/>
      <c r="CL73" s="69"/>
      <c r="CM73" s="69"/>
      <c r="CN73" s="69"/>
    </row>
    <row r="74" spans="1:92" s="74" customFormat="1" ht="25.5">
      <c r="A74" s="13" t="s">
        <v>57</v>
      </c>
      <c r="B74" s="31" t="s">
        <v>202</v>
      </c>
      <c r="C74" s="24" t="s">
        <v>320</v>
      </c>
      <c r="D74" s="30">
        <v>1196052</v>
      </c>
      <c r="E74" s="12">
        <v>2993150</v>
      </c>
      <c r="F74" s="30">
        <f>ROUND(VLOOKUP(C74,'Tong tinh'!$B$12:$O$194,11,0)/1000000,0)</f>
        <v>1041411</v>
      </c>
      <c r="G74" s="244"/>
      <c r="H74" s="244"/>
      <c r="I74" s="66">
        <f>IFERROR(F74/E74,"")</f>
        <v>0.34793144346257288</v>
      </c>
      <c r="J74" s="66">
        <f t="shared" ref="J74:J82" si="7">IFERROR(F74/D74,"")</f>
        <v>0.87070712644600734</v>
      </c>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267"/>
      <c r="CE74" s="252"/>
      <c r="CF74" s="257"/>
      <c r="CG74" s="257"/>
      <c r="CH74" s="257"/>
      <c r="CI74" s="73"/>
      <c r="CJ74" s="68"/>
      <c r="CK74" s="68"/>
      <c r="CL74" s="68"/>
      <c r="CM74" s="68"/>
      <c r="CN74" s="68"/>
    </row>
    <row r="75" spans="1:92" s="89" customFormat="1" ht="25.5" hidden="1" customHeight="1" outlineLevel="1">
      <c r="A75" s="104" t="s">
        <v>47</v>
      </c>
      <c r="B75" s="105" t="s">
        <v>212</v>
      </c>
      <c r="C75" s="106"/>
      <c r="D75" s="107">
        <f>D74-D52-D54</f>
        <v>897193</v>
      </c>
      <c r="E75" s="107">
        <f>E74-E52-E54</f>
        <v>2708150</v>
      </c>
      <c r="F75" s="107">
        <f>F74-F52-F54</f>
        <v>817829</v>
      </c>
      <c r="G75" s="245"/>
      <c r="H75" s="245"/>
      <c r="I75" s="66">
        <f t="shared" ref="I75:I82" si="8">IFERROR(F75/E75,"")</f>
        <v>0.30198807303879033</v>
      </c>
      <c r="J75" s="66">
        <f t="shared" si="7"/>
        <v>0.91154188675123415</v>
      </c>
      <c r="K75" s="109"/>
      <c r="L75" s="109"/>
      <c r="M75" s="109"/>
      <c r="N75" s="109"/>
      <c r="O75" s="109"/>
      <c r="P75" s="109"/>
      <c r="Q75" s="109"/>
      <c r="R75" s="109"/>
      <c r="S75" s="109"/>
      <c r="T75" s="109"/>
      <c r="U75" s="109"/>
      <c r="V75" s="109"/>
      <c r="W75" s="109"/>
      <c r="X75" s="109"/>
      <c r="Y75" s="109"/>
      <c r="Z75" s="109"/>
      <c r="AA75" s="109"/>
      <c r="AB75" s="109"/>
      <c r="AC75" s="109"/>
      <c r="AD75" s="109"/>
      <c r="AE75" s="109"/>
      <c r="AF75" s="109"/>
      <c r="AG75" s="109"/>
      <c r="AH75" s="109"/>
      <c r="AI75" s="109"/>
      <c r="AJ75" s="109"/>
      <c r="AK75" s="109"/>
      <c r="AL75" s="109"/>
      <c r="AM75" s="109"/>
      <c r="AN75" s="109"/>
      <c r="AO75" s="109"/>
      <c r="AP75" s="109"/>
      <c r="AQ75" s="109"/>
      <c r="AR75" s="109"/>
      <c r="AS75" s="109"/>
      <c r="AT75" s="109"/>
      <c r="AU75" s="109"/>
      <c r="AV75" s="109"/>
      <c r="AW75" s="109"/>
      <c r="AX75" s="109"/>
      <c r="AY75" s="109"/>
      <c r="AZ75" s="109"/>
      <c r="BA75" s="109"/>
      <c r="BB75" s="109"/>
      <c r="BC75" s="109"/>
      <c r="BD75" s="109"/>
      <c r="BE75" s="109"/>
      <c r="BF75" s="109"/>
      <c r="BG75" s="109"/>
      <c r="BH75" s="109"/>
      <c r="BI75" s="109"/>
      <c r="BJ75" s="109"/>
      <c r="BK75" s="109"/>
      <c r="BL75" s="109"/>
      <c r="BM75" s="109"/>
      <c r="BN75" s="109"/>
      <c r="BO75" s="109"/>
      <c r="BP75" s="109"/>
      <c r="BQ75" s="109"/>
      <c r="BR75" s="109"/>
      <c r="BS75" s="109"/>
      <c r="BT75" s="109"/>
      <c r="BU75" s="109"/>
      <c r="BV75" s="109"/>
      <c r="BW75" s="109"/>
      <c r="BX75" s="109"/>
      <c r="BY75" s="109"/>
      <c r="BZ75" s="32"/>
      <c r="CA75" s="32"/>
      <c r="CB75" s="32"/>
      <c r="CC75" s="32"/>
      <c r="CD75" s="268"/>
      <c r="CE75" s="253"/>
      <c r="CF75" s="258"/>
      <c r="CG75" s="258"/>
      <c r="CH75" s="258"/>
      <c r="CI75" s="88"/>
      <c r="CJ75" s="87"/>
      <c r="CK75" s="87"/>
      <c r="CL75" s="87"/>
      <c r="CM75" s="87"/>
      <c r="CN75" s="87"/>
    </row>
    <row r="76" spans="1:92" s="89" customFormat="1" collapsed="1">
      <c r="A76" s="110" t="s">
        <v>25</v>
      </c>
      <c r="B76" s="111" t="s">
        <v>322</v>
      </c>
      <c r="C76" s="112"/>
      <c r="D76" s="108">
        <v>674408</v>
      </c>
      <c r="E76" s="108">
        <v>2070190</v>
      </c>
      <c r="F76" s="108">
        <f>ROUND('Tong tinh'!M16/1000000,0)</f>
        <v>494244</v>
      </c>
      <c r="G76" s="246"/>
      <c r="H76" s="246"/>
      <c r="I76" s="81">
        <f t="shared" si="8"/>
        <v>0.23874330375472783</v>
      </c>
      <c r="J76" s="81">
        <f t="shared" si="7"/>
        <v>0.73285607525414886</v>
      </c>
      <c r="K76" s="109"/>
      <c r="L76" s="109"/>
      <c r="M76" s="109"/>
      <c r="N76" s="109"/>
      <c r="O76" s="109"/>
      <c r="P76" s="109"/>
      <c r="Q76" s="109"/>
      <c r="R76" s="109"/>
      <c r="S76" s="109"/>
      <c r="T76" s="109"/>
      <c r="U76" s="109"/>
      <c r="V76" s="109"/>
      <c r="W76" s="109"/>
      <c r="X76" s="109"/>
      <c r="Y76" s="109"/>
      <c r="Z76" s="109"/>
      <c r="AA76" s="109"/>
      <c r="AB76" s="109"/>
      <c r="AC76" s="109"/>
      <c r="AD76" s="109"/>
      <c r="AE76" s="109"/>
      <c r="AF76" s="109"/>
      <c r="AG76" s="109"/>
      <c r="AH76" s="109"/>
      <c r="AI76" s="109"/>
      <c r="AJ76" s="109"/>
      <c r="AK76" s="109"/>
      <c r="AL76" s="109"/>
      <c r="AM76" s="109"/>
      <c r="AN76" s="109"/>
      <c r="AO76" s="109"/>
      <c r="AP76" s="109"/>
      <c r="AQ76" s="109"/>
      <c r="AR76" s="109"/>
      <c r="AS76" s="109"/>
      <c r="AT76" s="109"/>
      <c r="AU76" s="109"/>
      <c r="AV76" s="109"/>
      <c r="AW76" s="109"/>
      <c r="AX76" s="109"/>
      <c r="AY76" s="109"/>
      <c r="AZ76" s="109"/>
      <c r="BA76" s="109"/>
      <c r="BB76" s="109"/>
      <c r="BC76" s="109"/>
      <c r="BD76" s="109"/>
      <c r="BE76" s="109"/>
      <c r="BF76" s="109"/>
      <c r="BG76" s="109"/>
      <c r="BH76" s="109"/>
      <c r="BI76" s="109"/>
      <c r="BJ76" s="109"/>
      <c r="BK76" s="109"/>
      <c r="BL76" s="109"/>
      <c r="BM76" s="109"/>
      <c r="BN76" s="109"/>
      <c r="BO76" s="109"/>
      <c r="BP76" s="109"/>
      <c r="BQ76" s="109"/>
      <c r="BR76" s="109"/>
      <c r="BS76" s="109"/>
      <c r="BT76" s="109"/>
      <c r="BU76" s="109"/>
      <c r="BV76" s="109"/>
      <c r="BW76" s="109"/>
      <c r="BX76" s="109"/>
      <c r="BY76" s="109"/>
      <c r="BZ76" s="95"/>
      <c r="CA76" s="95"/>
      <c r="CB76" s="95"/>
      <c r="CC76" s="95"/>
      <c r="CD76" s="268"/>
      <c r="CE76" s="275"/>
      <c r="CF76" s="258"/>
      <c r="CG76" s="258"/>
      <c r="CH76" s="258"/>
      <c r="CI76" s="88"/>
      <c r="CJ76" s="87"/>
      <c r="CK76" s="87"/>
      <c r="CL76" s="87"/>
      <c r="CM76" s="87"/>
      <c r="CN76" s="87"/>
    </row>
    <row r="77" spans="1:92" s="89" customFormat="1" ht="16.5" hidden="1" customHeight="1" outlineLevel="1">
      <c r="A77" s="141" t="s">
        <v>47</v>
      </c>
      <c r="B77" s="105" t="s">
        <v>354</v>
      </c>
      <c r="C77" s="106"/>
      <c r="D77" s="107"/>
      <c r="E77" s="107">
        <f>E76-E54-74864-E61</f>
        <v>1012326</v>
      </c>
      <c r="F77" s="107">
        <f>F76-F54-48803</f>
        <v>402540</v>
      </c>
      <c r="G77" s="245"/>
      <c r="H77" s="245"/>
      <c r="I77" s="135">
        <f>IFERROR(F77/E77,"")</f>
        <v>0.3976387053182473</v>
      </c>
      <c r="J77" s="135" t="str">
        <f t="shared" si="7"/>
        <v/>
      </c>
      <c r="K77" s="109"/>
      <c r="L77" s="109"/>
      <c r="M77" s="109"/>
      <c r="N77" s="109"/>
      <c r="O77" s="109"/>
      <c r="P77" s="109"/>
      <c r="Q77" s="109"/>
      <c r="R77" s="109"/>
      <c r="S77" s="109"/>
      <c r="T77" s="109"/>
      <c r="U77" s="109"/>
      <c r="V77" s="109"/>
      <c r="W77" s="109"/>
      <c r="X77" s="109"/>
      <c r="Y77" s="109"/>
      <c r="Z77" s="109"/>
      <c r="AA77" s="109"/>
      <c r="AB77" s="109"/>
      <c r="AC77" s="109"/>
      <c r="AD77" s="109"/>
      <c r="AE77" s="109"/>
      <c r="AF77" s="109"/>
      <c r="AG77" s="109"/>
      <c r="AH77" s="109"/>
      <c r="AI77" s="109"/>
      <c r="AJ77" s="109"/>
      <c r="AK77" s="109"/>
      <c r="AL77" s="109"/>
      <c r="AM77" s="109"/>
      <c r="AN77" s="109"/>
      <c r="AO77" s="109"/>
      <c r="AP77" s="109"/>
      <c r="AQ77" s="109"/>
      <c r="AR77" s="109"/>
      <c r="AS77" s="109"/>
      <c r="AT77" s="109"/>
      <c r="AU77" s="109"/>
      <c r="AV77" s="109"/>
      <c r="AW77" s="109"/>
      <c r="AX77" s="109"/>
      <c r="AY77" s="109"/>
      <c r="AZ77" s="109"/>
      <c r="BA77" s="109"/>
      <c r="BB77" s="109"/>
      <c r="BC77" s="109"/>
      <c r="BD77" s="109"/>
      <c r="BE77" s="109"/>
      <c r="BF77" s="109"/>
      <c r="BG77" s="109"/>
      <c r="BH77" s="109"/>
      <c r="BI77" s="109"/>
      <c r="BJ77" s="109"/>
      <c r="BK77" s="109"/>
      <c r="BL77" s="109"/>
      <c r="BM77" s="109"/>
      <c r="BN77" s="109"/>
      <c r="BO77" s="109"/>
      <c r="BP77" s="109"/>
      <c r="BQ77" s="109"/>
      <c r="BR77" s="109"/>
      <c r="BS77" s="109"/>
      <c r="BT77" s="109"/>
      <c r="BU77" s="109"/>
      <c r="BV77" s="109"/>
      <c r="BW77" s="109"/>
      <c r="BX77" s="109"/>
      <c r="BY77" s="109"/>
      <c r="BZ77" s="95"/>
      <c r="CA77" s="95"/>
      <c r="CB77" s="95"/>
      <c r="CC77" s="95"/>
      <c r="CD77" s="268">
        <f>E77/2</f>
        <v>506163</v>
      </c>
      <c r="CE77" s="253">
        <f>F77-CD77</f>
        <v>-103623</v>
      </c>
      <c r="CF77" s="253"/>
      <c r="CG77" s="258"/>
      <c r="CH77" s="258"/>
      <c r="CI77" s="88"/>
      <c r="CJ77" s="87"/>
      <c r="CK77" s="87"/>
      <c r="CL77" s="87"/>
      <c r="CM77" s="87"/>
      <c r="CN77" s="87"/>
    </row>
    <row r="78" spans="1:92" s="89" customFormat="1" collapsed="1">
      <c r="A78" s="110" t="s">
        <v>30</v>
      </c>
      <c r="B78" s="111" t="s">
        <v>323</v>
      </c>
      <c r="C78" s="112"/>
      <c r="D78" s="108">
        <f>D74-D76</f>
        <v>521644</v>
      </c>
      <c r="E78" s="108">
        <f>E74-E76</f>
        <v>922960</v>
      </c>
      <c r="F78" s="108">
        <f>F74-F76</f>
        <v>547167</v>
      </c>
      <c r="G78" s="246"/>
      <c r="H78" s="246"/>
      <c r="I78" s="81">
        <f t="shared" si="8"/>
        <v>0.59283934298344454</v>
      </c>
      <c r="J78" s="81">
        <f t="shared" si="7"/>
        <v>1.0489280045394944</v>
      </c>
      <c r="K78" s="109"/>
      <c r="L78" s="109"/>
      <c r="M78" s="109"/>
      <c r="N78" s="109"/>
      <c r="O78" s="109"/>
      <c r="P78" s="109"/>
      <c r="Q78" s="109"/>
      <c r="R78" s="109"/>
      <c r="S78" s="109"/>
      <c r="T78" s="109"/>
      <c r="U78" s="109"/>
      <c r="V78" s="109"/>
      <c r="W78" s="109"/>
      <c r="X78" s="109"/>
      <c r="Y78" s="109"/>
      <c r="Z78" s="109"/>
      <c r="AA78" s="109"/>
      <c r="AB78" s="109"/>
      <c r="AC78" s="109"/>
      <c r="AD78" s="109"/>
      <c r="AE78" s="109"/>
      <c r="AF78" s="109"/>
      <c r="AG78" s="109"/>
      <c r="AH78" s="109"/>
      <c r="AI78" s="109"/>
      <c r="AJ78" s="109"/>
      <c r="AK78" s="109"/>
      <c r="AL78" s="109"/>
      <c r="AM78" s="109"/>
      <c r="AN78" s="109"/>
      <c r="AO78" s="109"/>
      <c r="AP78" s="109"/>
      <c r="AQ78" s="109"/>
      <c r="AR78" s="109"/>
      <c r="AS78" s="109"/>
      <c r="AT78" s="109"/>
      <c r="AU78" s="109"/>
      <c r="AV78" s="109"/>
      <c r="AW78" s="109"/>
      <c r="AX78" s="109"/>
      <c r="AY78" s="109"/>
      <c r="AZ78" s="109"/>
      <c r="BA78" s="109"/>
      <c r="BB78" s="109"/>
      <c r="BC78" s="109"/>
      <c r="BD78" s="109"/>
      <c r="BE78" s="109"/>
      <c r="BF78" s="109"/>
      <c r="BG78" s="109"/>
      <c r="BH78" s="109"/>
      <c r="BI78" s="109"/>
      <c r="BJ78" s="109"/>
      <c r="BK78" s="109"/>
      <c r="BL78" s="109"/>
      <c r="BM78" s="109"/>
      <c r="BN78" s="109"/>
      <c r="BO78" s="109"/>
      <c r="BP78" s="109"/>
      <c r="BQ78" s="109"/>
      <c r="BR78" s="109"/>
      <c r="BS78" s="109"/>
      <c r="BT78" s="109"/>
      <c r="BU78" s="109"/>
      <c r="BV78" s="109"/>
      <c r="BW78" s="109"/>
      <c r="BX78" s="109"/>
      <c r="BY78" s="109"/>
      <c r="BZ78" s="95"/>
      <c r="CA78" s="95"/>
      <c r="CB78" s="95"/>
      <c r="CC78" s="95"/>
      <c r="CD78" s="268"/>
      <c r="CE78" s="253"/>
      <c r="CF78" s="258"/>
      <c r="CG78" s="258"/>
      <c r="CH78" s="258"/>
      <c r="CI78" s="88"/>
      <c r="CJ78" s="87"/>
      <c r="CK78" s="87"/>
      <c r="CL78" s="87"/>
      <c r="CM78" s="87"/>
      <c r="CN78" s="87"/>
    </row>
    <row r="79" spans="1:92" s="89" customFormat="1" ht="16.5" hidden="1" customHeight="1" outlineLevel="1">
      <c r="A79" s="141" t="s">
        <v>47</v>
      </c>
      <c r="B79" s="105" t="s">
        <v>355</v>
      </c>
      <c r="C79" s="106"/>
      <c r="D79" s="107"/>
      <c r="E79" s="107">
        <f>E78-125136</f>
        <v>797824</v>
      </c>
      <c r="F79" s="107">
        <f>F78-53274</f>
        <v>493893</v>
      </c>
      <c r="G79" s="245"/>
      <c r="H79" s="245"/>
      <c r="I79" s="66">
        <f t="shared" si="8"/>
        <v>0.61905006618000957</v>
      </c>
      <c r="J79" s="66" t="str">
        <f t="shared" si="7"/>
        <v/>
      </c>
      <c r="K79" s="109"/>
      <c r="L79" s="109"/>
      <c r="M79" s="109"/>
      <c r="N79" s="109"/>
      <c r="O79" s="109"/>
      <c r="P79" s="109"/>
      <c r="Q79" s="109"/>
      <c r="R79" s="109"/>
      <c r="S79" s="109"/>
      <c r="T79" s="109"/>
      <c r="U79" s="109"/>
      <c r="V79" s="109"/>
      <c r="W79" s="109"/>
      <c r="X79" s="109"/>
      <c r="Y79" s="109"/>
      <c r="Z79" s="109"/>
      <c r="AA79" s="109"/>
      <c r="AB79" s="109"/>
      <c r="AC79" s="109"/>
      <c r="AD79" s="109"/>
      <c r="AE79" s="109"/>
      <c r="AF79" s="109"/>
      <c r="AG79" s="109"/>
      <c r="AH79" s="109"/>
      <c r="AI79" s="109"/>
      <c r="AJ79" s="109"/>
      <c r="AK79" s="109"/>
      <c r="AL79" s="109"/>
      <c r="AM79" s="109"/>
      <c r="AN79" s="109"/>
      <c r="AO79" s="109"/>
      <c r="AP79" s="109"/>
      <c r="AQ79" s="109"/>
      <c r="AR79" s="109"/>
      <c r="AS79" s="109"/>
      <c r="AT79" s="109"/>
      <c r="AU79" s="109"/>
      <c r="AV79" s="109"/>
      <c r="AW79" s="109"/>
      <c r="AX79" s="109"/>
      <c r="AY79" s="109"/>
      <c r="AZ79" s="109"/>
      <c r="BA79" s="109"/>
      <c r="BB79" s="109"/>
      <c r="BC79" s="109"/>
      <c r="BD79" s="109"/>
      <c r="BE79" s="109"/>
      <c r="BF79" s="109"/>
      <c r="BG79" s="109"/>
      <c r="BH79" s="109"/>
      <c r="BI79" s="109"/>
      <c r="BJ79" s="109"/>
      <c r="BK79" s="109"/>
      <c r="BL79" s="109"/>
      <c r="BM79" s="109"/>
      <c r="BN79" s="109"/>
      <c r="BO79" s="109"/>
      <c r="BP79" s="109"/>
      <c r="BQ79" s="109"/>
      <c r="BR79" s="109"/>
      <c r="BS79" s="109"/>
      <c r="BT79" s="109"/>
      <c r="BU79" s="109"/>
      <c r="BV79" s="109"/>
      <c r="BW79" s="109"/>
      <c r="BX79" s="109"/>
      <c r="BY79" s="109"/>
      <c r="BZ79" s="95"/>
      <c r="CA79" s="95"/>
      <c r="CB79" s="95"/>
      <c r="CC79" s="95"/>
      <c r="CD79" s="268"/>
      <c r="CE79" s="253"/>
      <c r="CF79" s="258"/>
      <c r="CG79" s="258"/>
      <c r="CH79" s="258"/>
      <c r="CI79" s="88"/>
      <c r="CJ79" s="87"/>
      <c r="CK79" s="87"/>
      <c r="CL79" s="87"/>
      <c r="CM79" s="87"/>
      <c r="CN79" s="87"/>
    </row>
    <row r="80" spans="1:92" s="74" customFormat="1" ht="16.5" hidden="1" customHeight="1" outlineLevel="1">
      <c r="A80" s="110" t="s">
        <v>35</v>
      </c>
      <c r="B80" s="111" t="s">
        <v>344</v>
      </c>
      <c r="C80" s="112"/>
      <c r="D80" s="108">
        <f>D16+D17+D18+D25+D26+D27+D31+D32+D33+D37+D38+D39+D41+D46</f>
        <v>369230</v>
      </c>
      <c r="E80" s="108"/>
      <c r="F80" s="108">
        <f>F16+F17+F18+F25+F26+F27+F31+F32+F33+F37+F38+F39+F41+F46</f>
        <v>510934</v>
      </c>
      <c r="G80" s="246"/>
      <c r="H80" s="246"/>
      <c r="I80" s="66" t="str">
        <f t="shared" si="8"/>
        <v/>
      </c>
      <c r="J80" s="66">
        <f t="shared" si="7"/>
        <v>1.3837824662134712</v>
      </c>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c r="AK80" s="136"/>
      <c r="AL80" s="136"/>
      <c r="AM80" s="136"/>
      <c r="AN80" s="136"/>
      <c r="AO80" s="136"/>
      <c r="AP80" s="136"/>
      <c r="AQ80" s="136"/>
      <c r="AR80" s="136"/>
      <c r="AS80" s="136"/>
      <c r="AT80" s="136"/>
      <c r="AU80" s="136"/>
      <c r="AV80" s="136"/>
      <c r="AW80" s="136"/>
      <c r="AX80" s="136"/>
      <c r="AY80" s="136"/>
      <c r="AZ80" s="136"/>
      <c r="BA80" s="136"/>
      <c r="BB80" s="136"/>
      <c r="BC80" s="136"/>
      <c r="BD80" s="136"/>
      <c r="BE80" s="136"/>
      <c r="BF80" s="136"/>
      <c r="BG80" s="136"/>
      <c r="BH80" s="136"/>
      <c r="BI80" s="136"/>
      <c r="BJ80" s="136"/>
      <c r="BK80" s="136"/>
      <c r="BL80" s="136"/>
      <c r="BM80" s="136"/>
      <c r="BN80" s="136"/>
      <c r="BO80" s="136"/>
      <c r="BP80" s="136"/>
      <c r="BQ80" s="136"/>
      <c r="BR80" s="136"/>
      <c r="BS80" s="136"/>
      <c r="BT80" s="136"/>
      <c r="BU80" s="136"/>
      <c r="BV80" s="136"/>
      <c r="BW80" s="136"/>
      <c r="BX80" s="136"/>
      <c r="BY80" s="136"/>
      <c r="BZ80" s="82"/>
      <c r="CA80" s="82"/>
      <c r="CB80" s="82"/>
      <c r="CC80" s="82"/>
      <c r="CD80" s="267"/>
      <c r="CE80" s="252"/>
      <c r="CF80" s="257"/>
      <c r="CG80" s="257"/>
      <c r="CH80" s="257"/>
      <c r="CI80" s="73"/>
      <c r="CJ80" s="68"/>
      <c r="CK80" s="68"/>
      <c r="CL80" s="68"/>
      <c r="CM80" s="68"/>
      <c r="CN80" s="68"/>
    </row>
    <row r="81" spans="1:92" s="74" customFormat="1" ht="16.5" hidden="1" customHeight="1" outlineLevel="1">
      <c r="A81" s="110" t="s">
        <v>37</v>
      </c>
      <c r="B81" s="111" t="s">
        <v>345</v>
      </c>
      <c r="C81" s="112"/>
      <c r="D81" s="108">
        <f>D74-D80</f>
        <v>826822</v>
      </c>
      <c r="E81" s="108"/>
      <c r="F81" s="108">
        <f>F74-F80</f>
        <v>530477</v>
      </c>
      <c r="G81" s="246"/>
      <c r="H81" s="246"/>
      <c r="I81" s="66" t="str">
        <f t="shared" si="8"/>
        <v/>
      </c>
      <c r="J81" s="66">
        <f t="shared" si="7"/>
        <v>0.64158549240344354</v>
      </c>
      <c r="K81" s="136"/>
      <c r="L81" s="136"/>
      <c r="M81" s="136"/>
      <c r="N81" s="136"/>
      <c r="O81" s="136"/>
      <c r="P81" s="136"/>
      <c r="Q81" s="136"/>
      <c r="R81" s="136"/>
      <c r="S81" s="136"/>
      <c r="T81" s="136"/>
      <c r="U81" s="136"/>
      <c r="V81" s="136"/>
      <c r="W81" s="136"/>
      <c r="X81" s="136"/>
      <c r="Y81" s="136"/>
      <c r="Z81" s="136"/>
      <c r="AA81" s="136"/>
      <c r="AB81" s="136"/>
      <c r="AC81" s="136"/>
      <c r="AD81" s="136"/>
      <c r="AE81" s="136"/>
      <c r="AF81" s="136"/>
      <c r="AG81" s="136"/>
      <c r="AH81" s="136"/>
      <c r="AI81" s="136"/>
      <c r="AJ81" s="136"/>
      <c r="AK81" s="136"/>
      <c r="AL81" s="136"/>
      <c r="AM81" s="136"/>
      <c r="AN81" s="136"/>
      <c r="AO81" s="136"/>
      <c r="AP81" s="136"/>
      <c r="AQ81" s="136"/>
      <c r="AR81" s="136"/>
      <c r="AS81" s="136"/>
      <c r="AT81" s="136"/>
      <c r="AU81" s="136"/>
      <c r="AV81" s="136"/>
      <c r="AW81" s="136"/>
      <c r="AX81" s="136"/>
      <c r="AY81" s="136"/>
      <c r="AZ81" s="136"/>
      <c r="BA81" s="136"/>
      <c r="BB81" s="136"/>
      <c r="BC81" s="136"/>
      <c r="BD81" s="136"/>
      <c r="BE81" s="136"/>
      <c r="BF81" s="136"/>
      <c r="BG81" s="136"/>
      <c r="BH81" s="136"/>
      <c r="BI81" s="136"/>
      <c r="BJ81" s="136"/>
      <c r="BK81" s="136"/>
      <c r="BL81" s="136"/>
      <c r="BM81" s="136"/>
      <c r="BN81" s="136"/>
      <c r="BO81" s="136"/>
      <c r="BP81" s="136"/>
      <c r="BQ81" s="136"/>
      <c r="BR81" s="136"/>
      <c r="BS81" s="136"/>
      <c r="BT81" s="136"/>
      <c r="BU81" s="136"/>
      <c r="BV81" s="136"/>
      <c r="BW81" s="136"/>
      <c r="BX81" s="136"/>
      <c r="BY81" s="136"/>
      <c r="BZ81" s="82"/>
      <c r="CA81" s="82"/>
      <c r="CB81" s="82"/>
      <c r="CC81" s="82"/>
      <c r="CD81" s="267"/>
      <c r="CE81" s="252"/>
      <c r="CF81" s="257"/>
      <c r="CG81" s="257"/>
      <c r="CH81" s="257"/>
      <c r="CI81" s="73"/>
      <c r="CJ81" s="68"/>
      <c r="CK81" s="68"/>
      <c r="CL81" s="68"/>
      <c r="CM81" s="68"/>
      <c r="CN81" s="68"/>
    </row>
    <row r="82" spans="1:92" s="74" customFormat="1" ht="14.25" customHeight="1" collapsed="1">
      <c r="A82" s="113"/>
      <c r="B82" s="114"/>
      <c r="C82" s="115"/>
      <c r="D82" s="116"/>
      <c r="E82" s="116"/>
      <c r="F82" s="30"/>
      <c r="G82" s="247"/>
      <c r="H82" s="247"/>
      <c r="I82" s="66" t="str">
        <f t="shared" si="8"/>
        <v/>
      </c>
      <c r="J82" s="66" t="str">
        <f t="shared" si="7"/>
        <v/>
      </c>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c r="AI82" s="116"/>
      <c r="AJ82" s="116"/>
      <c r="AK82" s="116"/>
      <c r="AL82" s="116"/>
      <c r="AM82" s="116"/>
      <c r="AN82" s="116"/>
      <c r="AO82" s="116"/>
      <c r="AP82" s="116"/>
      <c r="AQ82" s="116"/>
      <c r="AR82" s="116"/>
      <c r="AS82" s="116"/>
      <c r="AT82" s="116"/>
      <c r="AU82" s="116"/>
      <c r="AV82" s="116"/>
      <c r="AW82" s="116"/>
      <c r="AX82" s="116"/>
      <c r="AY82" s="116"/>
      <c r="AZ82" s="116"/>
      <c r="BA82" s="116"/>
      <c r="BB82" s="116"/>
      <c r="BC82" s="116"/>
      <c r="BD82" s="116"/>
      <c r="BE82" s="116"/>
      <c r="BF82" s="116"/>
      <c r="BG82" s="116"/>
      <c r="BH82" s="116"/>
      <c r="BI82" s="116"/>
      <c r="BJ82" s="116"/>
      <c r="BK82" s="116"/>
      <c r="BL82" s="116"/>
      <c r="BM82" s="116"/>
      <c r="BN82" s="116"/>
      <c r="BO82" s="116"/>
      <c r="BP82" s="116"/>
      <c r="BQ82" s="116"/>
      <c r="BR82" s="116"/>
      <c r="BS82" s="116"/>
      <c r="BT82" s="116"/>
      <c r="BU82" s="116"/>
      <c r="BV82" s="116"/>
      <c r="BW82" s="116"/>
      <c r="BX82" s="116"/>
      <c r="BY82" s="116"/>
      <c r="BZ82" s="12"/>
      <c r="CA82" s="12"/>
      <c r="CB82" s="12"/>
      <c r="CC82" s="12"/>
      <c r="CD82" s="267"/>
      <c r="CE82" s="252"/>
      <c r="CF82" s="257"/>
      <c r="CG82" s="257"/>
      <c r="CH82" s="257"/>
      <c r="CI82" s="73"/>
      <c r="CJ82" s="68"/>
      <c r="CK82" s="68"/>
      <c r="CL82" s="68"/>
      <c r="CM82" s="68"/>
      <c r="CN82" s="68"/>
    </row>
    <row r="83" spans="1:92" ht="18" customHeight="1">
      <c r="B83" s="137"/>
      <c r="C83" s="137"/>
      <c r="D83" s="137"/>
      <c r="E83" s="137"/>
      <c r="F83" s="137"/>
      <c r="G83" s="137"/>
      <c r="H83" s="137"/>
      <c r="I83" s="137"/>
      <c r="J83" s="137"/>
    </row>
    <row r="84" spans="1:92">
      <c r="B84" s="343"/>
      <c r="C84" s="343"/>
      <c r="D84" s="343"/>
      <c r="E84" s="343"/>
      <c r="F84" s="343"/>
      <c r="G84" s="343"/>
      <c r="H84" s="343"/>
      <c r="I84" s="343"/>
      <c r="J84" s="343"/>
    </row>
    <row r="85" spans="1:92" s="74" customFormat="1" ht="39" customHeight="1">
      <c r="A85" s="117"/>
      <c r="B85" s="343"/>
      <c r="C85" s="343"/>
      <c r="D85" s="343"/>
      <c r="E85" s="343"/>
      <c r="F85" s="343"/>
      <c r="G85" s="343"/>
      <c r="H85" s="343"/>
      <c r="I85" s="343"/>
      <c r="J85" s="343"/>
      <c r="N85" s="118"/>
      <c r="O85" s="118"/>
      <c r="P85" s="118"/>
      <c r="Q85" s="118"/>
      <c r="R85" s="118"/>
      <c r="V85" s="68"/>
      <c r="W85" s="68"/>
      <c r="X85" s="68"/>
      <c r="Y85" s="68"/>
      <c r="AC85" s="68"/>
      <c r="AD85" s="68"/>
      <c r="AE85" s="68"/>
      <c r="AF85" s="68"/>
      <c r="AJ85" s="68"/>
      <c r="AK85" s="68"/>
      <c r="AL85" s="68"/>
      <c r="AM85" s="68"/>
      <c r="AQ85" s="68"/>
      <c r="AR85" s="68"/>
      <c r="AS85" s="68"/>
      <c r="AT85" s="68"/>
      <c r="AX85" s="68"/>
      <c r="AY85" s="68"/>
      <c r="AZ85" s="68"/>
      <c r="BA85" s="68"/>
      <c r="BE85" s="68"/>
      <c r="BF85" s="68"/>
      <c r="BG85" s="68"/>
      <c r="BH85" s="68"/>
      <c r="BL85" s="68"/>
      <c r="BM85" s="68"/>
      <c r="BN85" s="68"/>
      <c r="BO85" s="68"/>
      <c r="BS85" s="68"/>
      <c r="BT85" s="68"/>
      <c r="BU85" s="68"/>
      <c r="BV85" s="68"/>
      <c r="BZ85" s="68"/>
      <c r="CA85" s="68"/>
      <c r="CB85" s="68"/>
      <c r="CC85" s="68"/>
      <c r="CD85" s="270"/>
      <c r="CE85" s="254"/>
      <c r="CF85" s="254"/>
      <c r="CG85" s="254"/>
      <c r="CH85" s="254"/>
    </row>
    <row r="86" spans="1:92" s="74" customFormat="1">
      <c r="A86" s="119"/>
      <c r="B86" s="120"/>
      <c r="C86" s="121"/>
      <c r="D86" s="120"/>
      <c r="F86" s="139"/>
      <c r="G86" s="139"/>
      <c r="H86" s="139"/>
      <c r="J86" s="122"/>
      <c r="N86" s="118"/>
      <c r="O86" s="118"/>
      <c r="P86" s="118"/>
      <c r="Q86" s="118"/>
      <c r="R86" s="118"/>
      <c r="V86" s="118"/>
      <c r="W86" s="118"/>
      <c r="X86" s="118"/>
      <c r="Y86" s="118"/>
      <c r="AC86" s="118"/>
      <c r="AD86" s="118"/>
      <c r="AE86" s="118"/>
      <c r="AF86" s="118"/>
      <c r="AJ86" s="118"/>
      <c r="AK86" s="118"/>
      <c r="AL86" s="118"/>
      <c r="AM86" s="118"/>
      <c r="AQ86" s="118"/>
      <c r="AR86" s="118"/>
      <c r="AS86" s="118"/>
      <c r="AT86" s="118"/>
      <c r="AX86" s="118"/>
      <c r="AY86" s="118"/>
      <c r="AZ86" s="118"/>
      <c r="BA86" s="118"/>
      <c r="BE86" s="118"/>
      <c r="BF86" s="118"/>
      <c r="BG86" s="118"/>
      <c r="BH86" s="118"/>
      <c r="BL86" s="118"/>
      <c r="BM86" s="118"/>
      <c r="BN86" s="118"/>
      <c r="BO86" s="118"/>
      <c r="BS86" s="118"/>
      <c r="BT86" s="118"/>
      <c r="BU86" s="118"/>
      <c r="BV86" s="118"/>
      <c r="BZ86" s="118"/>
      <c r="CA86" s="118"/>
      <c r="CB86" s="118"/>
      <c r="CC86" s="118"/>
      <c r="CD86" s="270"/>
      <c r="CE86" s="254"/>
      <c r="CF86" s="254"/>
      <c r="CG86" s="254"/>
      <c r="CH86" s="254"/>
    </row>
    <row r="87" spans="1:92" s="74" customFormat="1">
      <c r="A87" s="119"/>
      <c r="B87" s="120"/>
      <c r="C87" s="121"/>
      <c r="D87" s="120"/>
      <c r="F87" s="140"/>
      <c r="G87" s="140"/>
      <c r="H87" s="140"/>
      <c r="J87" s="118"/>
      <c r="N87" s="118"/>
      <c r="O87" s="118"/>
      <c r="P87" s="118"/>
      <c r="Q87" s="118"/>
      <c r="R87" s="118"/>
      <c r="V87" s="118"/>
      <c r="W87" s="118"/>
      <c r="X87" s="118"/>
      <c r="Y87" s="118"/>
      <c r="AC87" s="118"/>
      <c r="AD87" s="118"/>
      <c r="AE87" s="118"/>
      <c r="AF87" s="118"/>
      <c r="AJ87" s="118"/>
      <c r="AK87" s="118"/>
      <c r="AL87" s="118"/>
      <c r="AM87" s="118"/>
      <c r="AQ87" s="118"/>
      <c r="AR87" s="118"/>
      <c r="AS87" s="118"/>
      <c r="AT87" s="118"/>
      <c r="AX87" s="118"/>
      <c r="AY87" s="118"/>
      <c r="AZ87" s="118"/>
      <c r="BA87" s="118"/>
      <c r="BE87" s="118"/>
      <c r="BF87" s="118"/>
      <c r="BG87" s="118"/>
      <c r="BH87" s="118"/>
      <c r="BL87" s="118"/>
      <c r="BM87" s="118"/>
      <c r="BN87" s="118"/>
      <c r="BO87" s="118"/>
      <c r="BS87" s="118"/>
      <c r="BT87" s="118"/>
      <c r="BU87" s="118"/>
      <c r="BV87" s="118"/>
      <c r="BZ87" s="118"/>
      <c r="CA87" s="118"/>
      <c r="CB87" s="118"/>
      <c r="CC87" s="118"/>
      <c r="CD87" s="270"/>
      <c r="CE87" s="254"/>
      <c r="CF87" s="254"/>
      <c r="CG87" s="254"/>
      <c r="CH87" s="254"/>
    </row>
    <row r="88" spans="1:92" s="74" customFormat="1">
      <c r="A88" s="119"/>
      <c r="B88" s="120"/>
      <c r="C88" s="121"/>
      <c r="D88" s="120"/>
      <c r="F88" s="139"/>
      <c r="G88" s="139"/>
      <c r="H88" s="139"/>
      <c r="J88" s="122"/>
      <c r="N88" s="118"/>
      <c r="O88" s="118"/>
      <c r="P88" s="118"/>
      <c r="Q88" s="118"/>
      <c r="R88" s="118"/>
      <c r="V88" s="118"/>
      <c r="W88" s="118"/>
      <c r="X88" s="118"/>
      <c r="Y88" s="118"/>
      <c r="AC88" s="118"/>
      <c r="AD88" s="118"/>
      <c r="AE88" s="118"/>
      <c r="AF88" s="118"/>
      <c r="AJ88" s="118"/>
      <c r="AK88" s="118"/>
      <c r="AL88" s="118"/>
      <c r="AM88" s="118"/>
      <c r="AQ88" s="118"/>
      <c r="AR88" s="118"/>
      <c r="AS88" s="118"/>
      <c r="AT88" s="118"/>
      <c r="AX88" s="118"/>
      <c r="AY88" s="118"/>
      <c r="AZ88" s="118"/>
      <c r="BA88" s="118"/>
      <c r="BE88" s="118"/>
      <c r="BF88" s="118"/>
      <c r="BG88" s="118"/>
      <c r="BH88" s="118"/>
      <c r="BL88" s="118"/>
      <c r="BM88" s="118"/>
      <c r="BN88" s="118"/>
      <c r="BO88" s="118"/>
      <c r="BS88" s="118"/>
      <c r="BT88" s="118"/>
      <c r="BU88" s="118"/>
      <c r="BV88" s="118"/>
      <c r="BZ88" s="118"/>
      <c r="CA88" s="118"/>
      <c r="CB88" s="118"/>
      <c r="CC88" s="118"/>
      <c r="CD88" s="270"/>
      <c r="CE88" s="254"/>
      <c r="CF88" s="254"/>
      <c r="CG88" s="254"/>
      <c r="CH88" s="254"/>
    </row>
    <row r="89" spans="1:92" s="74" customFormat="1">
      <c r="A89" s="119"/>
      <c r="B89" s="120"/>
      <c r="C89" s="121"/>
      <c r="D89" s="120"/>
      <c r="F89" s="139"/>
      <c r="G89" s="139"/>
      <c r="H89" s="139"/>
      <c r="J89" s="122"/>
      <c r="N89" s="118"/>
      <c r="O89" s="118"/>
      <c r="P89" s="118"/>
      <c r="Q89" s="118"/>
      <c r="R89" s="118"/>
      <c r="V89" s="118"/>
      <c r="W89" s="118"/>
      <c r="X89" s="118"/>
      <c r="Y89" s="118"/>
      <c r="AC89" s="118"/>
      <c r="AD89" s="118"/>
      <c r="AE89" s="118"/>
      <c r="AF89" s="118"/>
      <c r="AJ89" s="118"/>
      <c r="AK89" s="118"/>
      <c r="AL89" s="118"/>
      <c r="AM89" s="118"/>
      <c r="AQ89" s="118"/>
      <c r="AR89" s="118"/>
      <c r="AS89" s="118"/>
      <c r="AT89" s="118"/>
      <c r="AX89" s="118"/>
      <c r="AY89" s="118"/>
      <c r="AZ89" s="118"/>
      <c r="BA89" s="118"/>
      <c r="BE89" s="118"/>
      <c r="BF89" s="118"/>
      <c r="BG89" s="118"/>
      <c r="BH89" s="118"/>
      <c r="BL89" s="118"/>
      <c r="BM89" s="118"/>
      <c r="BN89" s="118"/>
      <c r="BO89" s="118"/>
      <c r="BS89" s="118"/>
      <c r="BT89" s="118"/>
      <c r="BU89" s="118"/>
      <c r="BV89" s="118"/>
      <c r="BZ89" s="118"/>
      <c r="CA89" s="118"/>
      <c r="CB89" s="118"/>
      <c r="CC89" s="118"/>
      <c r="CD89" s="270"/>
      <c r="CE89" s="254"/>
      <c r="CF89" s="254"/>
      <c r="CG89" s="254"/>
      <c r="CH89" s="254"/>
    </row>
    <row r="90" spans="1:92" s="74" customFormat="1">
      <c r="A90" s="119"/>
      <c r="B90" s="120"/>
      <c r="C90" s="121"/>
      <c r="D90" s="120"/>
      <c r="F90" s="139"/>
      <c r="G90" s="139"/>
      <c r="H90" s="139"/>
      <c r="J90" s="122"/>
      <c r="N90" s="118"/>
      <c r="O90" s="118"/>
      <c r="P90" s="118"/>
      <c r="Q90" s="118"/>
      <c r="R90" s="118"/>
      <c r="V90" s="118"/>
      <c r="W90" s="118"/>
      <c r="X90" s="118"/>
      <c r="Y90" s="118"/>
      <c r="AC90" s="118"/>
      <c r="AD90" s="118"/>
      <c r="AE90" s="118"/>
      <c r="AF90" s="118"/>
      <c r="AJ90" s="118"/>
      <c r="AK90" s="118"/>
      <c r="AL90" s="118"/>
      <c r="AM90" s="118"/>
      <c r="AQ90" s="118"/>
      <c r="AR90" s="118"/>
      <c r="AS90" s="118"/>
      <c r="AT90" s="118"/>
      <c r="AX90" s="118"/>
      <c r="AY90" s="118"/>
      <c r="AZ90" s="118"/>
      <c r="BA90" s="118"/>
      <c r="BE90" s="118"/>
      <c r="BF90" s="118"/>
      <c r="BG90" s="118"/>
      <c r="BH90" s="118"/>
      <c r="BL90" s="118"/>
      <c r="BM90" s="118"/>
      <c r="BN90" s="118"/>
      <c r="BO90" s="118"/>
      <c r="BS90" s="118"/>
      <c r="BT90" s="118"/>
      <c r="BU90" s="118"/>
      <c r="BV90" s="118"/>
      <c r="BZ90" s="118"/>
      <c r="CA90" s="118"/>
      <c r="CB90" s="118"/>
      <c r="CC90" s="118"/>
      <c r="CD90" s="270"/>
      <c r="CE90" s="254"/>
      <c r="CF90" s="254"/>
      <c r="CG90" s="254"/>
      <c r="CH90" s="254"/>
    </row>
    <row r="91" spans="1:92" s="74" customFormat="1">
      <c r="A91" s="119"/>
      <c r="B91" s="120"/>
      <c r="C91" s="121"/>
      <c r="D91" s="120"/>
      <c r="F91" s="139"/>
      <c r="G91" s="139"/>
      <c r="H91" s="139"/>
      <c r="J91" s="122"/>
      <c r="N91" s="118"/>
      <c r="O91" s="118"/>
      <c r="P91" s="118"/>
      <c r="Q91" s="118"/>
      <c r="R91" s="118"/>
      <c r="V91" s="118"/>
      <c r="W91" s="118"/>
      <c r="X91" s="118"/>
      <c r="Y91" s="118"/>
      <c r="AC91" s="118"/>
      <c r="AD91" s="118"/>
      <c r="AE91" s="118"/>
      <c r="AF91" s="118"/>
      <c r="AJ91" s="118"/>
      <c r="AK91" s="118"/>
      <c r="AL91" s="118"/>
      <c r="AM91" s="118"/>
      <c r="AQ91" s="118"/>
      <c r="AR91" s="118"/>
      <c r="AS91" s="118"/>
      <c r="AT91" s="118"/>
      <c r="AX91" s="118"/>
      <c r="AY91" s="118"/>
      <c r="AZ91" s="118"/>
      <c r="BA91" s="118"/>
      <c r="BE91" s="118"/>
      <c r="BF91" s="118"/>
      <c r="BG91" s="118"/>
      <c r="BH91" s="118"/>
      <c r="BL91" s="118"/>
      <c r="BM91" s="118"/>
      <c r="BN91" s="118"/>
      <c r="BO91" s="118"/>
      <c r="BS91" s="118"/>
      <c r="BT91" s="118"/>
      <c r="BU91" s="118"/>
      <c r="BV91" s="118"/>
      <c r="BZ91" s="118"/>
      <c r="CA91" s="118"/>
      <c r="CB91" s="118"/>
      <c r="CC91" s="118"/>
      <c r="CD91" s="270"/>
      <c r="CE91" s="254"/>
      <c r="CF91" s="254"/>
      <c r="CG91" s="254"/>
      <c r="CH91" s="254"/>
    </row>
    <row r="92" spans="1:92" s="74" customFormat="1">
      <c r="A92" s="119"/>
      <c r="B92" s="120"/>
      <c r="C92" s="121"/>
      <c r="D92" s="120"/>
      <c r="F92" s="139"/>
      <c r="G92" s="139"/>
      <c r="H92" s="139"/>
      <c r="J92" s="122"/>
      <c r="N92" s="118"/>
      <c r="O92" s="118"/>
      <c r="P92" s="118"/>
      <c r="Q92" s="118"/>
      <c r="R92" s="118"/>
      <c r="V92" s="118"/>
      <c r="W92" s="118"/>
      <c r="X92" s="118"/>
      <c r="Y92" s="118"/>
      <c r="AC92" s="118"/>
      <c r="AD92" s="118"/>
      <c r="AE92" s="118"/>
      <c r="AF92" s="118"/>
      <c r="AJ92" s="118"/>
      <c r="AK92" s="118"/>
      <c r="AL92" s="118"/>
      <c r="AM92" s="118"/>
      <c r="AQ92" s="118"/>
      <c r="AR92" s="118"/>
      <c r="AS92" s="118"/>
      <c r="AT92" s="118"/>
      <c r="AX92" s="118"/>
      <c r="AY92" s="118"/>
      <c r="AZ92" s="118"/>
      <c r="BA92" s="118"/>
      <c r="BE92" s="118"/>
      <c r="BF92" s="118"/>
      <c r="BG92" s="118"/>
      <c r="BH92" s="118"/>
      <c r="BL92" s="118"/>
      <c r="BM92" s="118"/>
      <c r="BN92" s="118"/>
      <c r="BO92" s="118"/>
      <c r="BS92" s="118"/>
      <c r="BT92" s="118"/>
      <c r="BU92" s="118"/>
      <c r="BV92" s="118"/>
      <c r="BZ92" s="118"/>
      <c r="CA92" s="118"/>
      <c r="CB92" s="118"/>
      <c r="CC92" s="118"/>
      <c r="CD92" s="270"/>
      <c r="CE92" s="254"/>
      <c r="CF92" s="254"/>
      <c r="CG92" s="254"/>
      <c r="CH92" s="254"/>
    </row>
    <row r="93" spans="1:92" s="74" customFormat="1">
      <c r="A93" s="119"/>
      <c r="B93" s="120"/>
      <c r="C93" s="121"/>
      <c r="D93" s="120"/>
      <c r="F93" s="139"/>
      <c r="G93" s="139"/>
      <c r="H93" s="139"/>
      <c r="J93" s="122"/>
      <c r="N93" s="118"/>
      <c r="O93" s="118"/>
      <c r="P93" s="118"/>
      <c r="Q93" s="118"/>
      <c r="R93" s="118"/>
      <c r="V93" s="118"/>
      <c r="W93" s="118"/>
      <c r="X93" s="118"/>
      <c r="Y93" s="118"/>
      <c r="AC93" s="118"/>
      <c r="AD93" s="118"/>
      <c r="AE93" s="118"/>
      <c r="AF93" s="118"/>
      <c r="AJ93" s="118"/>
      <c r="AK93" s="118"/>
      <c r="AL93" s="118"/>
      <c r="AM93" s="118"/>
      <c r="AQ93" s="118"/>
      <c r="AR93" s="118"/>
      <c r="AS93" s="118"/>
      <c r="AT93" s="118"/>
      <c r="AX93" s="118"/>
      <c r="AY93" s="118"/>
      <c r="AZ93" s="118"/>
      <c r="BA93" s="118"/>
      <c r="BE93" s="118"/>
      <c r="BF93" s="118"/>
      <c r="BG93" s="118"/>
      <c r="BH93" s="118"/>
      <c r="BL93" s="118"/>
      <c r="BM93" s="118"/>
      <c r="BN93" s="118"/>
      <c r="BO93" s="118"/>
      <c r="BS93" s="118"/>
      <c r="BT93" s="118"/>
      <c r="BU93" s="118"/>
      <c r="BV93" s="118"/>
      <c r="BZ93" s="118"/>
      <c r="CA93" s="118"/>
      <c r="CB93" s="118"/>
      <c r="CC93" s="118"/>
      <c r="CD93" s="270"/>
      <c r="CE93" s="254"/>
      <c r="CF93" s="254"/>
      <c r="CG93" s="254"/>
      <c r="CH93" s="254"/>
    </row>
    <row r="94" spans="1:92" s="74" customFormat="1">
      <c r="A94" s="119"/>
      <c r="B94" s="120"/>
      <c r="C94" s="121"/>
      <c r="D94" s="120"/>
      <c r="F94" s="140"/>
      <c r="G94" s="140"/>
      <c r="H94" s="140"/>
      <c r="J94" s="118"/>
      <c r="N94" s="118"/>
      <c r="O94" s="118"/>
      <c r="P94" s="118"/>
      <c r="Q94" s="118"/>
      <c r="R94" s="118"/>
      <c r="V94" s="118"/>
      <c r="W94" s="118"/>
      <c r="X94" s="118"/>
      <c r="Y94" s="118"/>
      <c r="AC94" s="118"/>
      <c r="AD94" s="118"/>
      <c r="AE94" s="118"/>
      <c r="AF94" s="118"/>
      <c r="AJ94" s="118"/>
      <c r="AK94" s="118"/>
      <c r="AL94" s="118"/>
      <c r="AM94" s="118"/>
      <c r="AQ94" s="118"/>
      <c r="AR94" s="118"/>
      <c r="AS94" s="118"/>
      <c r="AT94" s="118"/>
      <c r="AX94" s="118"/>
      <c r="AY94" s="118"/>
      <c r="AZ94" s="118"/>
      <c r="BA94" s="118"/>
      <c r="BE94" s="118"/>
      <c r="BF94" s="118"/>
      <c r="BG94" s="118"/>
      <c r="BH94" s="118"/>
      <c r="BL94" s="118"/>
      <c r="BM94" s="118"/>
      <c r="BN94" s="118"/>
      <c r="BO94" s="118"/>
      <c r="BS94" s="118"/>
      <c r="BT94" s="118"/>
      <c r="BU94" s="118"/>
      <c r="BV94" s="118"/>
      <c r="BZ94" s="118"/>
      <c r="CA94" s="118"/>
      <c r="CB94" s="118"/>
      <c r="CC94" s="118"/>
      <c r="CD94" s="270"/>
      <c r="CE94" s="254"/>
      <c r="CF94" s="254"/>
      <c r="CG94" s="254"/>
      <c r="CH94" s="254"/>
    </row>
    <row r="95" spans="1:92" s="74" customFormat="1">
      <c r="A95" s="117"/>
      <c r="B95" s="118"/>
      <c r="C95" s="123"/>
      <c r="D95" s="118"/>
      <c r="F95" s="140"/>
      <c r="G95" s="140"/>
      <c r="H95" s="140"/>
      <c r="J95" s="118"/>
      <c r="N95" s="118"/>
      <c r="O95" s="118"/>
      <c r="P95" s="118"/>
      <c r="Q95" s="118"/>
      <c r="R95" s="118"/>
      <c r="V95" s="118"/>
      <c r="W95" s="118"/>
      <c r="X95" s="118"/>
      <c r="Y95" s="118"/>
      <c r="AC95" s="118"/>
      <c r="AD95" s="118"/>
      <c r="AE95" s="118"/>
      <c r="AF95" s="118"/>
      <c r="AJ95" s="118"/>
      <c r="AK95" s="118"/>
      <c r="AL95" s="118"/>
      <c r="AM95" s="118"/>
      <c r="AQ95" s="118"/>
      <c r="AR95" s="118"/>
      <c r="AS95" s="118"/>
      <c r="AT95" s="118"/>
      <c r="AX95" s="118"/>
      <c r="AY95" s="118"/>
      <c r="AZ95" s="118"/>
      <c r="BA95" s="118"/>
      <c r="BE95" s="118"/>
      <c r="BF95" s="118"/>
      <c r="BG95" s="118"/>
      <c r="BH95" s="118"/>
      <c r="BL95" s="118"/>
      <c r="BM95" s="118"/>
      <c r="BN95" s="118"/>
      <c r="BO95" s="118"/>
      <c r="BS95" s="118"/>
      <c r="BT95" s="118"/>
      <c r="BU95" s="118"/>
      <c r="BV95" s="118"/>
      <c r="BZ95" s="118"/>
      <c r="CA95" s="118"/>
      <c r="CB95" s="118"/>
      <c r="CC95" s="118"/>
      <c r="CD95" s="270"/>
      <c r="CE95" s="254"/>
      <c r="CF95" s="254"/>
      <c r="CG95" s="254"/>
      <c r="CH95" s="254"/>
    </row>
    <row r="96" spans="1:92" s="74" customFormat="1">
      <c r="A96" s="119"/>
      <c r="B96" s="120"/>
      <c r="C96" s="121"/>
      <c r="D96" s="120"/>
      <c r="F96" s="139"/>
      <c r="G96" s="139"/>
      <c r="H96" s="139"/>
      <c r="J96" s="122"/>
      <c r="N96" s="118"/>
      <c r="O96" s="118"/>
      <c r="P96" s="118"/>
      <c r="Q96" s="118"/>
      <c r="R96" s="118"/>
      <c r="V96" s="118"/>
      <c r="W96" s="118"/>
      <c r="X96" s="118"/>
      <c r="Y96" s="118"/>
      <c r="AC96" s="118"/>
      <c r="AD96" s="118"/>
      <c r="AE96" s="118"/>
      <c r="AF96" s="118"/>
      <c r="AJ96" s="118"/>
      <c r="AK96" s="118"/>
      <c r="AL96" s="118"/>
      <c r="AM96" s="118"/>
      <c r="AQ96" s="118"/>
      <c r="AR96" s="118"/>
      <c r="AS96" s="118"/>
      <c r="AT96" s="118"/>
      <c r="AX96" s="118"/>
      <c r="AY96" s="118"/>
      <c r="AZ96" s="118"/>
      <c r="BA96" s="118"/>
      <c r="BE96" s="118"/>
      <c r="BF96" s="118"/>
      <c r="BG96" s="118"/>
      <c r="BH96" s="118"/>
      <c r="BL96" s="118"/>
      <c r="BM96" s="118"/>
      <c r="BN96" s="118"/>
      <c r="BO96" s="118"/>
      <c r="BS96" s="118"/>
      <c r="BT96" s="118"/>
      <c r="BU96" s="118"/>
      <c r="BV96" s="118"/>
      <c r="BZ96" s="118"/>
      <c r="CA96" s="118"/>
      <c r="CB96" s="118"/>
      <c r="CC96" s="118"/>
      <c r="CD96" s="270"/>
      <c r="CE96" s="254"/>
      <c r="CF96" s="254"/>
      <c r="CG96" s="254"/>
      <c r="CH96" s="254"/>
    </row>
    <row r="97" spans="1:86" s="74" customFormat="1">
      <c r="A97" s="119"/>
      <c r="B97" s="120"/>
      <c r="C97" s="121"/>
      <c r="D97" s="120"/>
      <c r="F97" s="139"/>
      <c r="G97" s="139"/>
      <c r="H97" s="139"/>
      <c r="J97" s="122"/>
      <c r="N97" s="118"/>
      <c r="O97" s="118"/>
      <c r="P97" s="118"/>
      <c r="Q97" s="118"/>
      <c r="R97" s="118"/>
      <c r="V97" s="118"/>
      <c r="W97" s="118"/>
      <c r="X97" s="118"/>
      <c r="Y97" s="118"/>
      <c r="AC97" s="118"/>
      <c r="AD97" s="118"/>
      <c r="AE97" s="118"/>
      <c r="AF97" s="118"/>
      <c r="AJ97" s="118"/>
      <c r="AK97" s="118"/>
      <c r="AL97" s="118"/>
      <c r="AM97" s="118"/>
      <c r="AQ97" s="118"/>
      <c r="AR97" s="118"/>
      <c r="AS97" s="118"/>
      <c r="AT97" s="118"/>
      <c r="AX97" s="118"/>
      <c r="AY97" s="118"/>
      <c r="AZ97" s="118"/>
      <c r="BA97" s="118"/>
      <c r="BE97" s="118"/>
      <c r="BF97" s="118"/>
      <c r="BG97" s="118"/>
      <c r="BH97" s="118"/>
      <c r="BL97" s="118"/>
      <c r="BM97" s="118"/>
      <c r="BN97" s="118"/>
      <c r="BO97" s="118"/>
      <c r="BS97" s="118"/>
      <c r="BT97" s="118"/>
      <c r="BU97" s="118"/>
      <c r="BV97" s="118"/>
      <c r="BZ97" s="118"/>
      <c r="CA97" s="118"/>
      <c r="CB97" s="118"/>
      <c r="CC97" s="118"/>
      <c r="CD97" s="270"/>
      <c r="CE97" s="254"/>
      <c r="CF97" s="254"/>
      <c r="CG97" s="254"/>
      <c r="CH97" s="254"/>
    </row>
    <row r="98" spans="1:86" s="74" customFormat="1">
      <c r="A98" s="119"/>
      <c r="B98" s="120"/>
      <c r="C98" s="121"/>
      <c r="D98" s="120"/>
      <c r="F98" s="139"/>
      <c r="G98" s="139"/>
      <c r="H98" s="139"/>
      <c r="J98" s="122"/>
      <c r="N98" s="118"/>
      <c r="O98" s="118"/>
      <c r="P98" s="118"/>
      <c r="Q98" s="118"/>
      <c r="R98" s="118"/>
      <c r="V98" s="118"/>
      <c r="W98" s="118"/>
      <c r="X98" s="118"/>
      <c r="Y98" s="118"/>
      <c r="AC98" s="118"/>
      <c r="AD98" s="118"/>
      <c r="AE98" s="118"/>
      <c r="AF98" s="118"/>
      <c r="AJ98" s="118"/>
      <c r="AK98" s="118"/>
      <c r="AL98" s="118"/>
      <c r="AM98" s="118"/>
      <c r="AQ98" s="118"/>
      <c r="AR98" s="118"/>
      <c r="AS98" s="118"/>
      <c r="AT98" s="118"/>
      <c r="AX98" s="118"/>
      <c r="AY98" s="118"/>
      <c r="AZ98" s="118"/>
      <c r="BA98" s="118"/>
      <c r="BE98" s="118"/>
      <c r="BF98" s="118"/>
      <c r="BG98" s="118"/>
      <c r="BH98" s="118"/>
      <c r="BL98" s="118"/>
      <c r="BM98" s="118"/>
      <c r="BN98" s="118"/>
      <c r="BO98" s="118"/>
      <c r="BS98" s="118"/>
      <c r="BT98" s="118"/>
      <c r="BU98" s="118"/>
      <c r="BV98" s="118"/>
      <c r="BZ98" s="118"/>
      <c r="CA98" s="118"/>
      <c r="CB98" s="118"/>
      <c r="CC98" s="118"/>
      <c r="CD98" s="270"/>
      <c r="CE98" s="254"/>
      <c r="CF98" s="254"/>
      <c r="CG98" s="254"/>
      <c r="CH98" s="254"/>
    </row>
    <row r="99" spans="1:86" s="74" customFormat="1">
      <c r="A99" s="119"/>
      <c r="B99" s="120"/>
      <c r="C99" s="121"/>
      <c r="D99" s="120"/>
      <c r="F99" s="140"/>
      <c r="G99" s="140"/>
      <c r="H99" s="140"/>
      <c r="J99" s="118"/>
      <c r="N99" s="118"/>
      <c r="O99" s="118"/>
      <c r="P99" s="118"/>
      <c r="Q99" s="118"/>
      <c r="R99" s="118"/>
      <c r="V99" s="118"/>
      <c r="W99" s="118"/>
      <c r="X99" s="118"/>
      <c r="Y99" s="118"/>
      <c r="AC99" s="118"/>
      <c r="AD99" s="118"/>
      <c r="AE99" s="118"/>
      <c r="AF99" s="118"/>
      <c r="AJ99" s="118"/>
      <c r="AK99" s="118"/>
      <c r="AL99" s="118"/>
      <c r="AM99" s="118"/>
      <c r="AQ99" s="118"/>
      <c r="AR99" s="118"/>
      <c r="AS99" s="118"/>
      <c r="AT99" s="118"/>
      <c r="AX99" s="118"/>
      <c r="AY99" s="118"/>
      <c r="AZ99" s="118"/>
      <c r="BA99" s="118"/>
      <c r="BE99" s="118"/>
      <c r="BF99" s="118"/>
      <c r="BG99" s="118"/>
      <c r="BH99" s="118"/>
      <c r="BL99" s="118"/>
      <c r="BM99" s="118"/>
      <c r="BN99" s="118"/>
      <c r="BO99" s="118"/>
      <c r="BS99" s="118"/>
      <c r="BT99" s="118"/>
      <c r="BU99" s="118"/>
      <c r="BV99" s="118"/>
      <c r="BZ99" s="118"/>
      <c r="CA99" s="118"/>
      <c r="CB99" s="118"/>
      <c r="CC99" s="118"/>
      <c r="CD99" s="270"/>
      <c r="CE99" s="254"/>
      <c r="CF99" s="254"/>
      <c r="CG99" s="254"/>
      <c r="CH99" s="254"/>
    </row>
    <row r="100" spans="1:86" s="74" customFormat="1">
      <c r="A100" s="119"/>
      <c r="B100" s="120"/>
      <c r="C100" s="121"/>
      <c r="D100" s="120"/>
      <c r="F100" s="139"/>
      <c r="G100" s="139"/>
      <c r="H100" s="139"/>
      <c r="J100" s="122"/>
      <c r="N100" s="118"/>
      <c r="O100" s="118"/>
      <c r="P100" s="118"/>
      <c r="Q100" s="118"/>
      <c r="R100" s="118"/>
      <c r="V100" s="118"/>
      <c r="W100" s="118"/>
      <c r="X100" s="118"/>
      <c r="Y100" s="118"/>
      <c r="AC100" s="118"/>
      <c r="AD100" s="118"/>
      <c r="AE100" s="118"/>
      <c r="AF100" s="118"/>
      <c r="AJ100" s="118"/>
      <c r="AK100" s="118"/>
      <c r="AL100" s="118"/>
      <c r="AM100" s="118"/>
      <c r="AQ100" s="118"/>
      <c r="AR100" s="118"/>
      <c r="AS100" s="118"/>
      <c r="AT100" s="118"/>
      <c r="AX100" s="118"/>
      <c r="AY100" s="118"/>
      <c r="AZ100" s="118"/>
      <c r="BA100" s="118"/>
      <c r="BE100" s="118"/>
      <c r="BF100" s="118"/>
      <c r="BG100" s="118"/>
      <c r="BH100" s="118"/>
      <c r="BL100" s="118"/>
      <c r="BM100" s="118"/>
      <c r="BN100" s="118"/>
      <c r="BO100" s="118"/>
      <c r="BS100" s="118"/>
      <c r="BT100" s="118"/>
      <c r="BU100" s="118"/>
      <c r="BV100" s="118"/>
      <c r="BZ100" s="118"/>
      <c r="CA100" s="118"/>
      <c r="CB100" s="118"/>
      <c r="CC100" s="118"/>
      <c r="CD100" s="270"/>
      <c r="CE100" s="254"/>
      <c r="CF100" s="254"/>
      <c r="CG100" s="254"/>
      <c r="CH100" s="254"/>
    </row>
    <row r="101" spans="1:86" s="74" customFormat="1">
      <c r="A101" s="119"/>
      <c r="B101" s="120"/>
      <c r="C101" s="121"/>
      <c r="D101" s="120"/>
      <c r="F101" s="139"/>
      <c r="G101" s="139"/>
      <c r="H101" s="139"/>
      <c r="J101" s="122"/>
      <c r="N101" s="118"/>
      <c r="O101" s="118"/>
      <c r="P101" s="118"/>
      <c r="Q101" s="118"/>
      <c r="R101" s="118"/>
      <c r="V101" s="118"/>
      <c r="W101" s="118"/>
      <c r="X101" s="118"/>
      <c r="Y101" s="118"/>
      <c r="AC101" s="118"/>
      <c r="AD101" s="118"/>
      <c r="AE101" s="118"/>
      <c r="AF101" s="118"/>
      <c r="AJ101" s="118"/>
      <c r="AK101" s="118"/>
      <c r="AL101" s="118"/>
      <c r="AM101" s="118"/>
      <c r="AQ101" s="118"/>
      <c r="AR101" s="118"/>
      <c r="AS101" s="118"/>
      <c r="AT101" s="118"/>
      <c r="AX101" s="118"/>
      <c r="AY101" s="118"/>
      <c r="AZ101" s="118"/>
      <c r="BA101" s="118"/>
      <c r="BE101" s="118"/>
      <c r="BF101" s="118"/>
      <c r="BG101" s="118"/>
      <c r="BH101" s="118"/>
      <c r="BL101" s="118"/>
      <c r="BM101" s="118"/>
      <c r="BN101" s="118"/>
      <c r="BO101" s="118"/>
      <c r="BS101" s="118"/>
      <c r="BT101" s="118"/>
      <c r="BU101" s="118"/>
      <c r="BV101" s="118"/>
      <c r="BZ101" s="118"/>
      <c r="CA101" s="118"/>
      <c r="CB101" s="118"/>
      <c r="CC101" s="118"/>
      <c r="CD101" s="270"/>
      <c r="CE101" s="254"/>
      <c r="CF101" s="254"/>
      <c r="CG101" s="254"/>
      <c r="CH101" s="254"/>
    </row>
    <row r="102" spans="1:86" s="74" customFormat="1">
      <c r="A102" s="119"/>
      <c r="B102" s="120"/>
      <c r="C102" s="121"/>
      <c r="D102" s="120"/>
      <c r="F102" s="139"/>
      <c r="G102" s="139"/>
      <c r="H102" s="139"/>
      <c r="J102" s="122"/>
      <c r="N102" s="118"/>
      <c r="O102" s="118"/>
      <c r="P102" s="118"/>
      <c r="Q102" s="118"/>
      <c r="R102" s="118"/>
      <c r="V102" s="118"/>
      <c r="W102" s="118"/>
      <c r="X102" s="118"/>
      <c r="Y102" s="118"/>
      <c r="AC102" s="118"/>
      <c r="AD102" s="118"/>
      <c r="AE102" s="118"/>
      <c r="AF102" s="118"/>
      <c r="AJ102" s="118"/>
      <c r="AK102" s="118"/>
      <c r="AL102" s="118"/>
      <c r="AM102" s="118"/>
      <c r="AQ102" s="118"/>
      <c r="AR102" s="118"/>
      <c r="AS102" s="118"/>
      <c r="AT102" s="118"/>
      <c r="AX102" s="118"/>
      <c r="AY102" s="118"/>
      <c r="AZ102" s="118"/>
      <c r="BA102" s="118"/>
      <c r="BE102" s="118"/>
      <c r="BF102" s="118"/>
      <c r="BG102" s="118"/>
      <c r="BH102" s="118"/>
      <c r="BL102" s="118"/>
      <c r="BM102" s="118"/>
      <c r="BN102" s="118"/>
      <c r="BO102" s="118"/>
      <c r="BS102" s="118"/>
      <c r="BT102" s="118"/>
      <c r="BU102" s="118"/>
      <c r="BV102" s="118"/>
      <c r="BZ102" s="118"/>
      <c r="CA102" s="118"/>
      <c r="CB102" s="118"/>
      <c r="CC102" s="118"/>
      <c r="CD102" s="270"/>
      <c r="CE102" s="254"/>
      <c r="CF102" s="254"/>
      <c r="CG102" s="254"/>
      <c r="CH102" s="254"/>
    </row>
    <row r="103" spans="1:86" s="74" customFormat="1">
      <c r="A103" s="119"/>
      <c r="B103" s="120"/>
      <c r="C103" s="121"/>
      <c r="D103" s="120"/>
      <c r="F103" s="139"/>
      <c r="G103" s="139"/>
      <c r="H103" s="139"/>
      <c r="J103" s="122"/>
      <c r="N103" s="118"/>
      <c r="O103" s="118"/>
      <c r="P103" s="118"/>
      <c r="Q103" s="118"/>
      <c r="R103" s="118"/>
      <c r="V103" s="118"/>
      <c r="W103" s="118"/>
      <c r="X103" s="118"/>
      <c r="Y103" s="118"/>
      <c r="AC103" s="118"/>
      <c r="AD103" s="118"/>
      <c r="AE103" s="118"/>
      <c r="AF103" s="118"/>
      <c r="AJ103" s="118"/>
      <c r="AK103" s="118"/>
      <c r="AL103" s="118"/>
      <c r="AM103" s="118"/>
      <c r="AQ103" s="118"/>
      <c r="AR103" s="118"/>
      <c r="AS103" s="118"/>
      <c r="AT103" s="118"/>
      <c r="AX103" s="118"/>
      <c r="AY103" s="118"/>
      <c r="AZ103" s="118"/>
      <c r="BA103" s="118"/>
      <c r="BE103" s="118"/>
      <c r="BF103" s="118"/>
      <c r="BG103" s="118"/>
      <c r="BH103" s="118"/>
      <c r="BL103" s="118"/>
      <c r="BM103" s="118"/>
      <c r="BN103" s="118"/>
      <c r="BO103" s="118"/>
      <c r="BS103" s="118"/>
      <c r="BT103" s="118"/>
      <c r="BU103" s="118"/>
      <c r="BV103" s="118"/>
      <c r="BZ103" s="118"/>
      <c r="CA103" s="118"/>
      <c r="CB103" s="118"/>
      <c r="CC103" s="118"/>
      <c r="CD103" s="270"/>
      <c r="CE103" s="254"/>
      <c r="CF103" s="254"/>
      <c r="CG103" s="254"/>
      <c r="CH103" s="254"/>
    </row>
    <row r="104" spans="1:86" s="74" customFormat="1">
      <c r="A104" s="117"/>
      <c r="B104" s="118"/>
      <c r="C104" s="123"/>
      <c r="D104" s="118"/>
      <c r="F104" s="140"/>
      <c r="G104" s="140"/>
      <c r="H104" s="140"/>
      <c r="J104" s="118"/>
      <c r="N104" s="118"/>
      <c r="O104" s="118"/>
      <c r="P104" s="118"/>
      <c r="Q104" s="118"/>
      <c r="R104" s="118"/>
      <c r="V104" s="118"/>
      <c r="W104" s="118"/>
      <c r="X104" s="118"/>
      <c r="Y104" s="118"/>
      <c r="AC104" s="118"/>
      <c r="AD104" s="118"/>
      <c r="AE104" s="118"/>
      <c r="AF104" s="118"/>
      <c r="AJ104" s="118"/>
      <c r="AK104" s="118"/>
      <c r="AL104" s="118"/>
      <c r="AM104" s="118"/>
      <c r="AQ104" s="118"/>
      <c r="AR104" s="118"/>
      <c r="AS104" s="118"/>
      <c r="AT104" s="118"/>
      <c r="AX104" s="118"/>
      <c r="AY104" s="118"/>
      <c r="AZ104" s="118"/>
      <c r="BA104" s="118"/>
      <c r="BE104" s="118"/>
      <c r="BF104" s="118"/>
      <c r="BG104" s="118"/>
      <c r="BH104" s="118"/>
      <c r="BL104" s="118"/>
      <c r="BM104" s="118"/>
      <c r="BN104" s="118"/>
      <c r="BO104" s="118"/>
      <c r="BS104" s="118"/>
      <c r="BT104" s="118"/>
      <c r="BU104" s="118"/>
      <c r="BV104" s="118"/>
      <c r="BZ104" s="118"/>
      <c r="CA104" s="118"/>
      <c r="CB104" s="118"/>
      <c r="CC104" s="118"/>
      <c r="CD104" s="270"/>
      <c r="CE104" s="254"/>
      <c r="CF104" s="254"/>
      <c r="CG104" s="254"/>
      <c r="CH104" s="254"/>
    </row>
    <row r="105" spans="1:86" s="74" customFormat="1">
      <c r="A105" s="119"/>
      <c r="B105" s="120"/>
      <c r="C105" s="121"/>
      <c r="D105" s="120"/>
      <c r="F105" s="139"/>
      <c r="G105" s="139"/>
      <c r="H105" s="139"/>
      <c r="J105" s="122"/>
      <c r="N105" s="118"/>
      <c r="O105" s="118"/>
      <c r="P105" s="118"/>
      <c r="Q105" s="118"/>
      <c r="R105" s="118"/>
      <c r="V105" s="118"/>
      <c r="W105" s="118"/>
      <c r="X105" s="118"/>
      <c r="Y105" s="118"/>
      <c r="AC105" s="118"/>
      <c r="AD105" s="118"/>
      <c r="AE105" s="118"/>
      <c r="AF105" s="118"/>
      <c r="AJ105" s="118"/>
      <c r="AK105" s="118"/>
      <c r="AL105" s="118"/>
      <c r="AM105" s="118"/>
      <c r="AQ105" s="118"/>
      <c r="AR105" s="118"/>
      <c r="AS105" s="118"/>
      <c r="AT105" s="118"/>
      <c r="AX105" s="118"/>
      <c r="AY105" s="118"/>
      <c r="AZ105" s="118"/>
      <c r="BA105" s="118"/>
      <c r="BE105" s="118"/>
      <c r="BF105" s="118"/>
      <c r="BG105" s="118"/>
      <c r="BH105" s="118"/>
      <c r="BL105" s="118"/>
      <c r="BM105" s="118"/>
      <c r="BN105" s="118"/>
      <c r="BO105" s="118"/>
      <c r="BS105" s="118"/>
      <c r="BT105" s="118"/>
      <c r="BU105" s="118"/>
      <c r="BV105" s="118"/>
      <c r="BZ105" s="118"/>
      <c r="CA105" s="118"/>
      <c r="CB105" s="118"/>
      <c r="CC105" s="118"/>
      <c r="CD105" s="270"/>
      <c r="CE105" s="254"/>
      <c r="CF105" s="254"/>
      <c r="CG105" s="254"/>
      <c r="CH105" s="254"/>
    </row>
    <row r="106" spans="1:86" s="74" customFormat="1">
      <c r="A106" s="119"/>
      <c r="B106" s="120"/>
      <c r="C106" s="121"/>
      <c r="D106" s="120"/>
      <c r="F106" s="139"/>
      <c r="G106" s="139"/>
      <c r="H106" s="139"/>
      <c r="J106" s="122"/>
      <c r="N106" s="118"/>
      <c r="O106" s="118"/>
      <c r="P106" s="118"/>
      <c r="Q106" s="118"/>
      <c r="R106" s="118"/>
      <c r="V106" s="118"/>
      <c r="W106" s="118"/>
      <c r="X106" s="118"/>
      <c r="Y106" s="118"/>
      <c r="AC106" s="118"/>
      <c r="AD106" s="118"/>
      <c r="AE106" s="118"/>
      <c r="AF106" s="118"/>
      <c r="AJ106" s="118"/>
      <c r="AK106" s="118"/>
      <c r="AL106" s="118"/>
      <c r="AM106" s="118"/>
      <c r="AQ106" s="118"/>
      <c r="AR106" s="118"/>
      <c r="AS106" s="118"/>
      <c r="AT106" s="118"/>
      <c r="AX106" s="118"/>
      <c r="AY106" s="118"/>
      <c r="AZ106" s="118"/>
      <c r="BA106" s="118"/>
      <c r="BE106" s="118"/>
      <c r="BF106" s="118"/>
      <c r="BG106" s="118"/>
      <c r="BH106" s="118"/>
      <c r="BL106" s="118"/>
      <c r="BM106" s="118"/>
      <c r="BN106" s="118"/>
      <c r="BO106" s="118"/>
      <c r="BS106" s="118"/>
      <c r="BT106" s="118"/>
      <c r="BU106" s="118"/>
      <c r="BV106" s="118"/>
      <c r="BZ106" s="118"/>
      <c r="CA106" s="118"/>
      <c r="CB106" s="118"/>
      <c r="CC106" s="118"/>
      <c r="CD106" s="270"/>
      <c r="CE106" s="254"/>
      <c r="CF106" s="254"/>
      <c r="CG106" s="254"/>
      <c r="CH106" s="254"/>
    </row>
    <row r="107" spans="1:86" s="74" customFormat="1">
      <c r="A107" s="119"/>
      <c r="B107" s="120"/>
      <c r="C107" s="121"/>
      <c r="D107" s="120"/>
      <c r="F107" s="139"/>
      <c r="G107" s="139"/>
      <c r="H107" s="139"/>
      <c r="J107" s="122"/>
      <c r="N107" s="118"/>
      <c r="O107" s="118"/>
      <c r="P107" s="118"/>
      <c r="Q107" s="118"/>
      <c r="R107" s="118"/>
      <c r="V107" s="118"/>
      <c r="W107" s="118"/>
      <c r="X107" s="118"/>
      <c r="Y107" s="118"/>
      <c r="AC107" s="118"/>
      <c r="AD107" s="118"/>
      <c r="AE107" s="118"/>
      <c r="AF107" s="118"/>
      <c r="AJ107" s="118"/>
      <c r="AK107" s="118"/>
      <c r="AL107" s="118"/>
      <c r="AM107" s="118"/>
      <c r="AQ107" s="118"/>
      <c r="AR107" s="118"/>
      <c r="AS107" s="118"/>
      <c r="AT107" s="118"/>
      <c r="AX107" s="118"/>
      <c r="AY107" s="118"/>
      <c r="AZ107" s="118"/>
      <c r="BA107" s="118"/>
      <c r="BE107" s="118"/>
      <c r="BF107" s="118"/>
      <c r="BG107" s="118"/>
      <c r="BH107" s="118"/>
      <c r="BL107" s="118"/>
      <c r="BM107" s="118"/>
      <c r="BN107" s="118"/>
      <c r="BO107" s="118"/>
      <c r="BS107" s="118"/>
      <c r="BT107" s="118"/>
      <c r="BU107" s="118"/>
      <c r="BV107" s="118"/>
      <c r="BZ107" s="118"/>
      <c r="CA107" s="118"/>
      <c r="CB107" s="118"/>
      <c r="CC107" s="118"/>
      <c r="CD107" s="270"/>
      <c r="CE107" s="254"/>
      <c r="CF107" s="254"/>
      <c r="CG107" s="254"/>
      <c r="CH107" s="254"/>
    </row>
    <row r="108" spans="1:86" s="74" customFormat="1">
      <c r="A108" s="119"/>
      <c r="B108" s="120"/>
      <c r="C108" s="121"/>
      <c r="D108" s="120"/>
      <c r="F108" s="139"/>
      <c r="G108" s="139"/>
      <c r="H108" s="139"/>
      <c r="J108" s="122"/>
      <c r="N108" s="118"/>
      <c r="O108" s="118"/>
      <c r="P108" s="118"/>
      <c r="Q108" s="118"/>
      <c r="R108" s="118"/>
      <c r="V108" s="118"/>
      <c r="W108" s="118"/>
      <c r="X108" s="118"/>
      <c r="Y108" s="118"/>
      <c r="AC108" s="118"/>
      <c r="AD108" s="118"/>
      <c r="AE108" s="118"/>
      <c r="AF108" s="118"/>
      <c r="AJ108" s="118"/>
      <c r="AK108" s="118"/>
      <c r="AL108" s="118"/>
      <c r="AM108" s="118"/>
      <c r="AQ108" s="118"/>
      <c r="AR108" s="118"/>
      <c r="AS108" s="118"/>
      <c r="AT108" s="118"/>
      <c r="AX108" s="118"/>
      <c r="AY108" s="118"/>
      <c r="AZ108" s="118"/>
      <c r="BA108" s="118"/>
      <c r="BE108" s="118"/>
      <c r="BF108" s="118"/>
      <c r="BG108" s="118"/>
      <c r="BH108" s="118"/>
      <c r="BL108" s="118"/>
      <c r="BM108" s="118"/>
      <c r="BN108" s="118"/>
      <c r="BO108" s="118"/>
      <c r="BS108" s="118"/>
      <c r="BT108" s="118"/>
      <c r="BU108" s="118"/>
      <c r="BV108" s="118"/>
      <c r="BZ108" s="118"/>
      <c r="CA108" s="118"/>
      <c r="CB108" s="118"/>
      <c r="CC108" s="118"/>
      <c r="CD108" s="270"/>
      <c r="CE108" s="254"/>
      <c r="CF108" s="254"/>
      <c r="CG108" s="254"/>
      <c r="CH108" s="254"/>
    </row>
    <row r="109" spans="1:86" s="74" customFormat="1">
      <c r="A109" s="119"/>
      <c r="B109" s="120"/>
      <c r="C109" s="121"/>
      <c r="D109" s="120"/>
      <c r="F109" s="139"/>
      <c r="G109" s="139"/>
      <c r="H109" s="139"/>
      <c r="J109" s="122"/>
      <c r="N109" s="118"/>
      <c r="O109" s="118"/>
      <c r="P109" s="118"/>
      <c r="Q109" s="118"/>
      <c r="R109" s="118"/>
      <c r="V109" s="118"/>
      <c r="W109" s="118"/>
      <c r="X109" s="118"/>
      <c r="Y109" s="118"/>
      <c r="AC109" s="118"/>
      <c r="AD109" s="118"/>
      <c r="AE109" s="118"/>
      <c r="AF109" s="118"/>
      <c r="AJ109" s="118"/>
      <c r="AK109" s="118"/>
      <c r="AL109" s="118"/>
      <c r="AM109" s="118"/>
      <c r="AQ109" s="118"/>
      <c r="AR109" s="118"/>
      <c r="AS109" s="118"/>
      <c r="AT109" s="118"/>
      <c r="AX109" s="118"/>
      <c r="AY109" s="118"/>
      <c r="AZ109" s="118"/>
      <c r="BA109" s="118"/>
      <c r="BE109" s="118"/>
      <c r="BF109" s="118"/>
      <c r="BG109" s="118"/>
      <c r="BH109" s="118"/>
      <c r="BL109" s="118"/>
      <c r="BM109" s="118"/>
      <c r="BN109" s="118"/>
      <c r="BO109" s="118"/>
      <c r="BS109" s="118"/>
      <c r="BT109" s="118"/>
      <c r="BU109" s="118"/>
      <c r="BV109" s="118"/>
      <c r="BZ109" s="118"/>
      <c r="CA109" s="118"/>
      <c r="CB109" s="118"/>
      <c r="CC109" s="118"/>
      <c r="CD109" s="270"/>
      <c r="CE109" s="254"/>
      <c r="CF109" s="254"/>
      <c r="CG109" s="254"/>
      <c r="CH109" s="254"/>
    </row>
    <row r="110" spans="1:86" s="74" customFormat="1">
      <c r="A110" s="119"/>
      <c r="B110" s="120"/>
      <c r="C110" s="121"/>
      <c r="D110" s="120"/>
      <c r="F110" s="139"/>
      <c r="G110" s="139"/>
      <c r="H110" s="139"/>
      <c r="J110" s="122"/>
      <c r="N110" s="118"/>
      <c r="O110" s="118"/>
      <c r="P110" s="118"/>
      <c r="Q110" s="118"/>
      <c r="R110" s="118"/>
      <c r="V110" s="118"/>
      <c r="W110" s="118"/>
      <c r="X110" s="118"/>
      <c r="Y110" s="118"/>
      <c r="AC110" s="118"/>
      <c r="AD110" s="118"/>
      <c r="AE110" s="118"/>
      <c r="AF110" s="118"/>
      <c r="AJ110" s="118"/>
      <c r="AK110" s="118"/>
      <c r="AL110" s="118"/>
      <c r="AM110" s="118"/>
      <c r="AQ110" s="118"/>
      <c r="AR110" s="118"/>
      <c r="AS110" s="118"/>
      <c r="AT110" s="118"/>
      <c r="AX110" s="118"/>
      <c r="AY110" s="118"/>
      <c r="AZ110" s="118"/>
      <c r="BA110" s="118"/>
      <c r="BE110" s="118"/>
      <c r="BF110" s="118"/>
      <c r="BG110" s="118"/>
      <c r="BH110" s="118"/>
      <c r="BL110" s="118"/>
      <c r="BM110" s="118"/>
      <c r="BN110" s="118"/>
      <c r="BO110" s="118"/>
      <c r="BS110" s="118"/>
      <c r="BT110" s="118"/>
      <c r="BU110" s="118"/>
      <c r="BV110" s="118"/>
      <c r="BZ110" s="118"/>
      <c r="CA110" s="118"/>
      <c r="CB110" s="118"/>
      <c r="CC110" s="118"/>
      <c r="CD110" s="270"/>
      <c r="CE110" s="254"/>
      <c r="CF110" s="254"/>
      <c r="CG110" s="254"/>
      <c r="CH110" s="254"/>
    </row>
    <row r="111" spans="1:86" s="74" customFormat="1">
      <c r="A111" s="119"/>
      <c r="B111" s="120"/>
      <c r="C111" s="121"/>
      <c r="D111" s="120"/>
      <c r="F111" s="139"/>
      <c r="G111" s="139"/>
      <c r="H111" s="139"/>
      <c r="J111" s="122"/>
      <c r="N111" s="118"/>
      <c r="O111" s="118"/>
      <c r="P111" s="118"/>
      <c r="Q111" s="118"/>
      <c r="R111" s="118"/>
      <c r="V111" s="118"/>
      <c r="W111" s="118"/>
      <c r="X111" s="118"/>
      <c r="Y111" s="118"/>
      <c r="AC111" s="118"/>
      <c r="AD111" s="118"/>
      <c r="AE111" s="118"/>
      <c r="AF111" s="118"/>
      <c r="AJ111" s="118"/>
      <c r="AK111" s="118"/>
      <c r="AL111" s="118"/>
      <c r="AM111" s="118"/>
      <c r="AQ111" s="118"/>
      <c r="AR111" s="118"/>
      <c r="AS111" s="118"/>
      <c r="AT111" s="118"/>
      <c r="AX111" s="118"/>
      <c r="AY111" s="118"/>
      <c r="AZ111" s="118"/>
      <c r="BA111" s="118"/>
      <c r="BE111" s="118"/>
      <c r="BF111" s="118"/>
      <c r="BG111" s="118"/>
      <c r="BH111" s="118"/>
      <c r="BL111" s="118"/>
      <c r="BM111" s="118"/>
      <c r="BN111" s="118"/>
      <c r="BO111" s="118"/>
      <c r="BS111" s="118"/>
      <c r="BT111" s="118"/>
      <c r="BU111" s="118"/>
      <c r="BV111" s="118"/>
      <c r="BZ111" s="118"/>
      <c r="CA111" s="118"/>
      <c r="CB111" s="118"/>
      <c r="CC111" s="118"/>
      <c r="CD111" s="270"/>
      <c r="CE111" s="254"/>
      <c r="CF111" s="254"/>
      <c r="CG111" s="254"/>
      <c r="CH111" s="254"/>
    </row>
    <row r="112" spans="1:86" s="74" customFormat="1">
      <c r="A112" s="117"/>
      <c r="B112" s="118"/>
      <c r="C112" s="123"/>
      <c r="D112" s="118"/>
      <c r="F112" s="140"/>
      <c r="G112" s="140"/>
      <c r="H112" s="140"/>
      <c r="J112" s="118"/>
      <c r="N112" s="118"/>
      <c r="O112" s="118"/>
      <c r="P112" s="118"/>
      <c r="Q112" s="118"/>
      <c r="R112" s="118"/>
      <c r="V112" s="118"/>
      <c r="W112" s="118"/>
      <c r="X112" s="118"/>
      <c r="Y112" s="118"/>
      <c r="AC112" s="118"/>
      <c r="AD112" s="118"/>
      <c r="AE112" s="118"/>
      <c r="AF112" s="118"/>
      <c r="AJ112" s="118"/>
      <c r="AK112" s="118"/>
      <c r="AL112" s="118"/>
      <c r="AM112" s="118"/>
      <c r="AQ112" s="118"/>
      <c r="AR112" s="118"/>
      <c r="AS112" s="118"/>
      <c r="AT112" s="118"/>
      <c r="AX112" s="118"/>
      <c r="AY112" s="118"/>
      <c r="AZ112" s="118"/>
      <c r="BA112" s="118"/>
      <c r="BE112" s="118"/>
      <c r="BF112" s="118"/>
      <c r="BG112" s="118"/>
      <c r="BH112" s="118"/>
      <c r="BL112" s="118"/>
      <c r="BM112" s="118"/>
      <c r="BN112" s="118"/>
      <c r="BO112" s="118"/>
      <c r="BS112" s="118"/>
      <c r="BT112" s="118"/>
      <c r="BU112" s="118"/>
      <c r="BV112" s="118"/>
      <c r="BZ112" s="118"/>
      <c r="CA112" s="118"/>
      <c r="CB112" s="118"/>
      <c r="CC112" s="118"/>
      <c r="CD112" s="270"/>
      <c r="CE112" s="254"/>
      <c r="CF112" s="254"/>
      <c r="CG112" s="254"/>
      <c r="CH112" s="254"/>
    </row>
    <row r="113" spans="1:86" s="74" customFormat="1">
      <c r="A113" s="119"/>
      <c r="B113" s="120"/>
      <c r="C113" s="121"/>
      <c r="D113" s="120"/>
      <c r="F113" s="139"/>
      <c r="G113" s="139"/>
      <c r="H113" s="139"/>
      <c r="J113" s="122"/>
      <c r="N113" s="118"/>
      <c r="O113" s="118"/>
      <c r="P113" s="118"/>
      <c r="Q113" s="118"/>
      <c r="R113" s="118"/>
      <c r="V113" s="118"/>
      <c r="W113" s="118"/>
      <c r="X113" s="118"/>
      <c r="Y113" s="118"/>
      <c r="AC113" s="118"/>
      <c r="AD113" s="118"/>
      <c r="AE113" s="118"/>
      <c r="AF113" s="118"/>
      <c r="AJ113" s="118"/>
      <c r="AK113" s="118"/>
      <c r="AL113" s="118"/>
      <c r="AM113" s="118"/>
      <c r="AQ113" s="118"/>
      <c r="AR113" s="118"/>
      <c r="AS113" s="118"/>
      <c r="AT113" s="118"/>
      <c r="AX113" s="118"/>
      <c r="AY113" s="118"/>
      <c r="AZ113" s="118"/>
      <c r="BA113" s="118"/>
      <c r="BE113" s="118"/>
      <c r="BF113" s="118"/>
      <c r="BG113" s="118"/>
      <c r="BH113" s="118"/>
      <c r="BL113" s="118"/>
      <c r="BM113" s="118"/>
      <c r="BN113" s="118"/>
      <c r="BO113" s="118"/>
      <c r="BS113" s="118"/>
      <c r="BT113" s="118"/>
      <c r="BU113" s="118"/>
      <c r="BV113" s="118"/>
      <c r="BZ113" s="118"/>
      <c r="CA113" s="118"/>
      <c r="CB113" s="118"/>
      <c r="CC113" s="118"/>
      <c r="CD113" s="270"/>
      <c r="CE113" s="254"/>
      <c r="CF113" s="254"/>
      <c r="CG113" s="254"/>
      <c r="CH113" s="254"/>
    </row>
    <row r="114" spans="1:86" s="74" customFormat="1">
      <c r="A114" s="119"/>
      <c r="B114" s="120"/>
      <c r="C114" s="121"/>
      <c r="D114" s="120"/>
      <c r="F114" s="140"/>
      <c r="G114" s="140"/>
      <c r="H114" s="140"/>
      <c r="J114" s="118"/>
      <c r="N114" s="118"/>
      <c r="O114" s="118"/>
      <c r="P114" s="118"/>
      <c r="Q114" s="118"/>
      <c r="R114" s="118"/>
      <c r="V114" s="118"/>
      <c r="W114" s="118"/>
      <c r="X114" s="118"/>
      <c r="Y114" s="118"/>
      <c r="AC114" s="118"/>
      <c r="AD114" s="118"/>
      <c r="AE114" s="118"/>
      <c r="AF114" s="118"/>
      <c r="AJ114" s="118"/>
      <c r="AK114" s="118"/>
      <c r="AL114" s="118"/>
      <c r="AM114" s="118"/>
      <c r="AQ114" s="118"/>
      <c r="AR114" s="118"/>
      <c r="AS114" s="118"/>
      <c r="AT114" s="118"/>
      <c r="AX114" s="118"/>
      <c r="AY114" s="118"/>
      <c r="AZ114" s="118"/>
      <c r="BA114" s="118"/>
      <c r="BE114" s="118"/>
      <c r="BF114" s="118"/>
      <c r="BG114" s="118"/>
      <c r="BH114" s="118"/>
      <c r="BL114" s="118"/>
      <c r="BM114" s="118"/>
      <c r="BN114" s="118"/>
      <c r="BO114" s="118"/>
      <c r="BS114" s="118"/>
      <c r="BT114" s="118"/>
      <c r="BU114" s="118"/>
      <c r="BV114" s="118"/>
      <c r="BZ114" s="118"/>
      <c r="CA114" s="118"/>
      <c r="CB114" s="118"/>
      <c r="CC114" s="118"/>
      <c r="CD114" s="270"/>
      <c r="CE114" s="254"/>
      <c r="CF114" s="254"/>
      <c r="CG114" s="254"/>
      <c r="CH114" s="254"/>
    </row>
    <row r="115" spans="1:86" s="74" customFormat="1">
      <c r="A115" s="119"/>
      <c r="B115" s="120"/>
      <c r="C115" s="121"/>
      <c r="D115" s="120"/>
      <c r="F115" s="140"/>
      <c r="G115" s="140"/>
      <c r="H115" s="140"/>
      <c r="J115" s="118"/>
      <c r="N115" s="118"/>
      <c r="O115" s="118"/>
      <c r="P115" s="118"/>
      <c r="Q115" s="118"/>
      <c r="R115" s="118"/>
      <c r="V115" s="118"/>
      <c r="W115" s="118"/>
      <c r="X115" s="118"/>
      <c r="Y115" s="118"/>
      <c r="AC115" s="118"/>
      <c r="AD115" s="118"/>
      <c r="AE115" s="118"/>
      <c r="AF115" s="118"/>
      <c r="AJ115" s="118"/>
      <c r="AK115" s="118"/>
      <c r="AL115" s="118"/>
      <c r="AM115" s="118"/>
      <c r="AQ115" s="118"/>
      <c r="AR115" s="118"/>
      <c r="AS115" s="118"/>
      <c r="AT115" s="118"/>
      <c r="AX115" s="118"/>
      <c r="AY115" s="118"/>
      <c r="AZ115" s="118"/>
      <c r="BA115" s="118"/>
      <c r="BE115" s="118"/>
      <c r="BF115" s="118"/>
      <c r="BG115" s="118"/>
      <c r="BH115" s="118"/>
      <c r="BL115" s="118"/>
      <c r="BM115" s="118"/>
      <c r="BN115" s="118"/>
      <c r="BO115" s="118"/>
      <c r="BS115" s="118"/>
      <c r="BT115" s="118"/>
      <c r="BU115" s="118"/>
      <c r="BV115" s="118"/>
      <c r="BZ115" s="118"/>
      <c r="CA115" s="118"/>
      <c r="CB115" s="118"/>
      <c r="CC115" s="118"/>
      <c r="CD115" s="270"/>
      <c r="CE115" s="254"/>
      <c r="CF115" s="254"/>
      <c r="CG115" s="254"/>
      <c r="CH115" s="254"/>
    </row>
    <row r="116" spans="1:86" s="74" customFormat="1">
      <c r="A116" s="119"/>
      <c r="B116" s="120"/>
      <c r="C116" s="121"/>
      <c r="D116" s="120"/>
      <c r="F116" s="140"/>
      <c r="G116" s="140"/>
      <c r="H116" s="140"/>
      <c r="J116" s="118"/>
      <c r="N116" s="118"/>
      <c r="O116" s="118"/>
      <c r="P116" s="118"/>
      <c r="Q116" s="118"/>
      <c r="R116" s="118"/>
      <c r="V116" s="118"/>
      <c r="W116" s="118"/>
      <c r="X116" s="118"/>
      <c r="Y116" s="118"/>
      <c r="AC116" s="118"/>
      <c r="AD116" s="118"/>
      <c r="AE116" s="118"/>
      <c r="AF116" s="118"/>
      <c r="AJ116" s="118"/>
      <c r="AK116" s="118"/>
      <c r="AL116" s="118"/>
      <c r="AM116" s="118"/>
      <c r="AQ116" s="118"/>
      <c r="AR116" s="118"/>
      <c r="AS116" s="118"/>
      <c r="AT116" s="118"/>
      <c r="AX116" s="118"/>
      <c r="AY116" s="118"/>
      <c r="AZ116" s="118"/>
      <c r="BA116" s="118"/>
      <c r="BE116" s="118"/>
      <c r="BF116" s="118"/>
      <c r="BG116" s="118"/>
      <c r="BH116" s="118"/>
      <c r="BL116" s="118"/>
      <c r="BM116" s="118"/>
      <c r="BN116" s="118"/>
      <c r="BO116" s="118"/>
      <c r="BS116" s="118"/>
      <c r="BT116" s="118"/>
      <c r="BU116" s="118"/>
      <c r="BV116" s="118"/>
      <c r="BZ116" s="118"/>
      <c r="CA116" s="118"/>
      <c r="CB116" s="118"/>
      <c r="CC116" s="118"/>
      <c r="CD116" s="270"/>
      <c r="CE116" s="254"/>
      <c r="CF116" s="254"/>
      <c r="CG116" s="254"/>
      <c r="CH116" s="254"/>
    </row>
    <row r="117" spans="1:86" s="74" customFormat="1">
      <c r="A117" s="119"/>
      <c r="B117" s="120"/>
      <c r="C117" s="121"/>
      <c r="D117" s="120"/>
      <c r="F117" s="140"/>
      <c r="G117" s="140"/>
      <c r="H117" s="140"/>
      <c r="J117" s="118"/>
      <c r="N117" s="118"/>
      <c r="O117" s="118"/>
      <c r="P117" s="118"/>
      <c r="Q117" s="118"/>
      <c r="R117" s="118"/>
      <c r="V117" s="118"/>
      <c r="W117" s="118"/>
      <c r="X117" s="118"/>
      <c r="Y117" s="118"/>
      <c r="AC117" s="118"/>
      <c r="AD117" s="118"/>
      <c r="AE117" s="118"/>
      <c r="AF117" s="118"/>
      <c r="AJ117" s="118"/>
      <c r="AK117" s="118"/>
      <c r="AL117" s="118"/>
      <c r="AM117" s="118"/>
      <c r="AQ117" s="118"/>
      <c r="AR117" s="118"/>
      <c r="AS117" s="118"/>
      <c r="AT117" s="118"/>
      <c r="AX117" s="118"/>
      <c r="AY117" s="118"/>
      <c r="AZ117" s="118"/>
      <c r="BA117" s="118"/>
      <c r="BE117" s="118"/>
      <c r="BF117" s="118"/>
      <c r="BG117" s="118"/>
      <c r="BH117" s="118"/>
      <c r="BL117" s="118"/>
      <c r="BM117" s="118"/>
      <c r="BN117" s="118"/>
      <c r="BO117" s="118"/>
      <c r="BS117" s="118"/>
      <c r="BT117" s="118"/>
      <c r="BU117" s="118"/>
      <c r="BV117" s="118"/>
      <c r="BZ117" s="118"/>
      <c r="CA117" s="118"/>
      <c r="CB117" s="118"/>
      <c r="CC117" s="118"/>
      <c r="CD117" s="270"/>
      <c r="CE117" s="254"/>
      <c r="CF117" s="254"/>
      <c r="CG117" s="254"/>
      <c r="CH117" s="254"/>
    </row>
    <row r="118" spans="1:86" s="74" customFormat="1">
      <c r="A118" s="119"/>
      <c r="B118" s="120"/>
      <c r="C118" s="121"/>
      <c r="D118" s="120"/>
      <c r="F118" s="140"/>
      <c r="G118" s="140"/>
      <c r="H118" s="140"/>
      <c r="J118" s="118"/>
      <c r="N118" s="118"/>
      <c r="O118" s="118"/>
      <c r="P118" s="118"/>
      <c r="Q118" s="118"/>
      <c r="R118" s="118"/>
      <c r="V118" s="118"/>
      <c r="W118" s="118"/>
      <c r="X118" s="118"/>
      <c r="Y118" s="118"/>
      <c r="AC118" s="118"/>
      <c r="AD118" s="118"/>
      <c r="AE118" s="118"/>
      <c r="AF118" s="118"/>
      <c r="AJ118" s="118"/>
      <c r="AK118" s="118"/>
      <c r="AL118" s="118"/>
      <c r="AM118" s="118"/>
      <c r="AQ118" s="118"/>
      <c r="AR118" s="118"/>
      <c r="AS118" s="118"/>
      <c r="AT118" s="118"/>
      <c r="AX118" s="118"/>
      <c r="AY118" s="118"/>
      <c r="AZ118" s="118"/>
      <c r="BA118" s="118"/>
      <c r="BE118" s="118"/>
      <c r="BF118" s="118"/>
      <c r="BG118" s="118"/>
      <c r="BH118" s="118"/>
      <c r="BL118" s="118"/>
      <c r="BM118" s="118"/>
      <c r="BN118" s="118"/>
      <c r="BO118" s="118"/>
      <c r="BS118" s="118"/>
      <c r="BT118" s="118"/>
      <c r="BU118" s="118"/>
      <c r="BV118" s="118"/>
      <c r="BZ118" s="118"/>
      <c r="CA118" s="118"/>
      <c r="CB118" s="118"/>
      <c r="CC118" s="118"/>
      <c r="CD118" s="270"/>
      <c r="CE118" s="254"/>
      <c r="CF118" s="254"/>
      <c r="CG118" s="254"/>
      <c r="CH118" s="254"/>
    </row>
    <row r="119" spans="1:86" s="74" customFormat="1">
      <c r="A119" s="119"/>
      <c r="B119" s="120"/>
      <c r="C119" s="121"/>
      <c r="D119" s="120"/>
      <c r="F119" s="139"/>
      <c r="G119" s="139"/>
      <c r="H119" s="139"/>
      <c r="I119" s="122"/>
      <c r="J119" s="122"/>
      <c r="N119" s="118"/>
      <c r="O119" s="118"/>
      <c r="P119" s="118"/>
      <c r="Q119" s="118"/>
      <c r="R119" s="118"/>
      <c r="V119" s="118"/>
      <c r="W119" s="118"/>
      <c r="X119" s="118"/>
      <c r="Y119" s="118"/>
      <c r="AC119" s="118"/>
      <c r="AD119" s="118"/>
      <c r="AE119" s="118"/>
      <c r="AF119" s="118"/>
      <c r="AJ119" s="118"/>
      <c r="AK119" s="118"/>
      <c r="AL119" s="118"/>
      <c r="AM119" s="118"/>
      <c r="AQ119" s="118"/>
      <c r="AR119" s="118"/>
      <c r="AS119" s="118"/>
      <c r="AT119" s="118"/>
      <c r="AX119" s="118"/>
      <c r="AY119" s="118"/>
      <c r="AZ119" s="118"/>
      <c r="BA119" s="118"/>
      <c r="BE119" s="118"/>
      <c r="BF119" s="118"/>
      <c r="BG119" s="118"/>
      <c r="BH119" s="118"/>
      <c r="BL119" s="118"/>
      <c r="BM119" s="118"/>
      <c r="BN119" s="118"/>
      <c r="BO119" s="118"/>
      <c r="BS119" s="118"/>
      <c r="BT119" s="118"/>
      <c r="BU119" s="118"/>
      <c r="BV119" s="118"/>
      <c r="BZ119" s="118"/>
      <c r="CA119" s="118"/>
      <c r="CB119" s="118"/>
      <c r="CC119" s="118"/>
      <c r="CD119" s="270"/>
      <c r="CE119" s="254"/>
      <c r="CF119" s="254"/>
      <c r="CG119" s="254"/>
      <c r="CH119" s="254"/>
    </row>
    <row r="120" spans="1:86" s="74" customFormat="1">
      <c r="A120" s="119"/>
      <c r="B120" s="120"/>
      <c r="C120" s="121"/>
      <c r="D120" s="120"/>
      <c r="F120" s="139"/>
      <c r="G120" s="139"/>
      <c r="H120" s="139"/>
      <c r="I120" s="122"/>
      <c r="J120" s="122"/>
      <c r="N120" s="118"/>
      <c r="O120" s="118"/>
      <c r="P120" s="118"/>
      <c r="Q120" s="118"/>
      <c r="R120" s="118"/>
      <c r="V120" s="118"/>
      <c r="W120" s="118"/>
      <c r="X120" s="118"/>
      <c r="Y120" s="118"/>
      <c r="AC120" s="118"/>
      <c r="AD120" s="118"/>
      <c r="AE120" s="118"/>
      <c r="AF120" s="118"/>
      <c r="AJ120" s="118"/>
      <c r="AK120" s="118"/>
      <c r="AL120" s="118"/>
      <c r="AM120" s="118"/>
      <c r="AQ120" s="118"/>
      <c r="AR120" s="118"/>
      <c r="AS120" s="118"/>
      <c r="AT120" s="118"/>
      <c r="AX120" s="118"/>
      <c r="AY120" s="118"/>
      <c r="AZ120" s="118"/>
      <c r="BA120" s="118"/>
      <c r="BE120" s="118"/>
      <c r="BF120" s="118"/>
      <c r="BG120" s="118"/>
      <c r="BH120" s="118"/>
      <c r="BL120" s="118"/>
      <c r="BM120" s="118"/>
      <c r="BN120" s="118"/>
      <c r="BO120" s="118"/>
      <c r="BS120" s="118"/>
      <c r="BT120" s="118"/>
      <c r="BU120" s="118"/>
      <c r="BV120" s="118"/>
      <c r="BZ120" s="118"/>
      <c r="CA120" s="118"/>
      <c r="CB120" s="118"/>
      <c r="CC120" s="118"/>
      <c r="CD120" s="270"/>
      <c r="CE120" s="254"/>
      <c r="CF120" s="254"/>
      <c r="CG120" s="254"/>
      <c r="CH120" s="254"/>
    </row>
    <row r="121" spans="1:86" s="74" customFormat="1">
      <c r="A121" s="119"/>
      <c r="B121" s="120"/>
      <c r="C121" s="121"/>
      <c r="D121" s="120"/>
      <c r="F121" s="140"/>
      <c r="G121" s="140"/>
      <c r="H121" s="140"/>
      <c r="I121" s="118"/>
      <c r="J121" s="118"/>
      <c r="N121" s="118"/>
      <c r="O121" s="118"/>
      <c r="P121" s="118"/>
      <c r="Q121" s="118"/>
      <c r="R121" s="118"/>
      <c r="V121" s="118"/>
      <c r="W121" s="118"/>
      <c r="X121" s="118"/>
      <c r="Y121" s="118"/>
      <c r="AC121" s="118"/>
      <c r="AD121" s="118"/>
      <c r="AE121" s="118"/>
      <c r="AF121" s="118"/>
      <c r="AJ121" s="118"/>
      <c r="AK121" s="118"/>
      <c r="AL121" s="118"/>
      <c r="AM121" s="118"/>
      <c r="AQ121" s="118"/>
      <c r="AR121" s="118"/>
      <c r="AS121" s="118"/>
      <c r="AT121" s="118"/>
      <c r="AX121" s="118"/>
      <c r="AY121" s="118"/>
      <c r="AZ121" s="118"/>
      <c r="BA121" s="118"/>
      <c r="BE121" s="118"/>
      <c r="BF121" s="118"/>
      <c r="BG121" s="118"/>
      <c r="BH121" s="118"/>
      <c r="BL121" s="118"/>
      <c r="BM121" s="118"/>
      <c r="BN121" s="118"/>
      <c r="BO121" s="118"/>
      <c r="BS121" s="118"/>
      <c r="BT121" s="118"/>
      <c r="BU121" s="118"/>
      <c r="BV121" s="118"/>
      <c r="BZ121" s="118"/>
      <c r="CA121" s="118"/>
      <c r="CB121" s="118"/>
      <c r="CC121" s="118"/>
      <c r="CD121" s="270"/>
      <c r="CE121" s="254"/>
      <c r="CF121" s="254"/>
      <c r="CG121" s="254"/>
      <c r="CH121" s="254"/>
    </row>
    <row r="122" spans="1:86" s="74" customFormat="1">
      <c r="A122" s="119"/>
      <c r="B122" s="120"/>
      <c r="C122" s="121"/>
      <c r="D122" s="120"/>
      <c r="F122" s="139"/>
      <c r="G122" s="139"/>
      <c r="H122" s="139"/>
      <c r="I122" s="122"/>
      <c r="J122" s="122"/>
      <c r="N122" s="118"/>
      <c r="O122" s="118"/>
      <c r="P122" s="118"/>
      <c r="Q122" s="118"/>
      <c r="R122" s="118"/>
      <c r="V122" s="118"/>
      <c r="W122" s="118"/>
      <c r="X122" s="118"/>
      <c r="Y122" s="118"/>
      <c r="AC122" s="118"/>
      <c r="AD122" s="118"/>
      <c r="AE122" s="118"/>
      <c r="AF122" s="118"/>
      <c r="AJ122" s="118"/>
      <c r="AK122" s="118"/>
      <c r="AL122" s="118"/>
      <c r="AM122" s="118"/>
      <c r="AQ122" s="118"/>
      <c r="AR122" s="118"/>
      <c r="AS122" s="118"/>
      <c r="AT122" s="118"/>
      <c r="AX122" s="118"/>
      <c r="AY122" s="118"/>
      <c r="AZ122" s="118"/>
      <c r="BA122" s="118"/>
      <c r="BE122" s="118"/>
      <c r="BF122" s="118"/>
      <c r="BG122" s="118"/>
      <c r="BH122" s="118"/>
      <c r="BL122" s="118"/>
      <c r="BM122" s="118"/>
      <c r="BN122" s="118"/>
      <c r="BO122" s="118"/>
      <c r="BS122" s="118"/>
      <c r="BT122" s="118"/>
      <c r="BU122" s="118"/>
      <c r="BV122" s="118"/>
      <c r="BZ122" s="118"/>
      <c r="CA122" s="118"/>
      <c r="CB122" s="118"/>
      <c r="CC122" s="118"/>
      <c r="CD122" s="270"/>
      <c r="CE122" s="254"/>
      <c r="CF122" s="254"/>
      <c r="CG122" s="254"/>
      <c r="CH122" s="254"/>
    </row>
    <row r="123" spans="1:86" s="74" customFormat="1">
      <c r="A123" s="119"/>
      <c r="B123" s="120"/>
      <c r="C123" s="121"/>
      <c r="D123" s="120"/>
      <c r="F123" s="139"/>
      <c r="G123" s="139"/>
      <c r="H123" s="139"/>
      <c r="I123" s="122"/>
      <c r="J123" s="122"/>
      <c r="N123" s="118"/>
      <c r="O123" s="118"/>
      <c r="P123" s="118"/>
      <c r="Q123" s="118"/>
      <c r="R123" s="118"/>
      <c r="V123" s="118"/>
      <c r="W123" s="118"/>
      <c r="X123" s="118"/>
      <c r="Y123" s="118"/>
      <c r="AC123" s="118"/>
      <c r="AD123" s="118"/>
      <c r="AE123" s="118"/>
      <c r="AF123" s="118"/>
      <c r="AJ123" s="118"/>
      <c r="AK123" s="118"/>
      <c r="AL123" s="118"/>
      <c r="AM123" s="118"/>
      <c r="AQ123" s="118"/>
      <c r="AR123" s="118"/>
      <c r="AS123" s="118"/>
      <c r="AT123" s="118"/>
      <c r="AX123" s="118"/>
      <c r="AY123" s="118"/>
      <c r="AZ123" s="118"/>
      <c r="BA123" s="118"/>
      <c r="BE123" s="118"/>
      <c r="BF123" s="118"/>
      <c r="BG123" s="118"/>
      <c r="BH123" s="118"/>
      <c r="BL123" s="118"/>
      <c r="BM123" s="118"/>
      <c r="BN123" s="118"/>
      <c r="BO123" s="118"/>
      <c r="BS123" s="118"/>
      <c r="BT123" s="118"/>
      <c r="BU123" s="118"/>
      <c r="BV123" s="118"/>
      <c r="BZ123" s="118"/>
      <c r="CA123" s="118"/>
      <c r="CB123" s="118"/>
      <c r="CC123" s="118"/>
      <c r="CD123" s="270"/>
      <c r="CE123" s="254"/>
      <c r="CF123" s="254"/>
      <c r="CG123" s="254"/>
      <c r="CH123" s="254"/>
    </row>
    <row r="124" spans="1:86" s="74" customFormat="1">
      <c r="A124" s="119"/>
      <c r="B124" s="120"/>
      <c r="C124" s="121"/>
      <c r="D124" s="120"/>
      <c r="F124" s="139"/>
      <c r="G124" s="139"/>
      <c r="H124" s="139"/>
      <c r="I124" s="122"/>
      <c r="J124" s="122"/>
      <c r="N124" s="118"/>
      <c r="O124" s="118"/>
      <c r="P124" s="118"/>
      <c r="Q124" s="118"/>
      <c r="R124" s="118"/>
      <c r="V124" s="118"/>
      <c r="W124" s="118"/>
      <c r="X124" s="118"/>
      <c r="Y124" s="118"/>
      <c r="AC124" s="118"/>
      <c r="AD124" s="118"/>
      <c r="AE124" s="118"/>
      <c r="AF124" s="118"/>
      <c r="AJ124" s="118"/>
      <c r="AK124" s="118"/>
      <c r="AL124" s="118"/>
      <c r="AM124" s="118"/>
      <c r="AQ124" s="118"/>
      <c r="AR124" s="118"/>
      <c r="AS124" s="118"/>
      <c r="AT124" s="118"/>
      <c r="AX124" s="118"/>
      <c r="AY124" s="118"/>
      <c r="AZ124" s="118"/>
      <c r="BA124" s="118"/>
      <c r="BE124" s="118"/>
      <c r="BF124" s="118"/>
      <c r="BG124" s="118"/>
      <c r="BH124" s="118"/>
      <c r="BL124" s="118"/>
      <c r="BM124" s="118"/>
      <c r="BN124" s="118"/>
      <c r="BO124" s="118"/>
      <c r="BS124" s="118"/>
      <c r="BT124" s="118"/>
      <c r="BU124" s="118"/>
      <c r="BV124" s="118"/>
      <c r="BZ124" s="118"/>
      <c r="CA124" s="118"/>
      <c r="CB124" s="118"/>
      <c r="CC124" s="118"/>
      <c r="CD124" s="270"/>
      <c r="CE124" s="254"/>
      <c r="CF124" s="254"/>
      <c r="CG124" s="254"/>
      <c r="CH124" s="254"/>
    </row>
    <row r="125" spans="1:86" s="74" customFormat="1">
      <c r="A125" s="119"/>
      <c r="B125" s="120"/>
      <c r="C125" s="121"/>
      <c r="D125" s="120"/>
      <c r="F125" s="139"/>
      <c r="G125" s="139"/>
      <c r="H125" s="139"/>
      <c r="I125" s="122"/>
      <c r="J125" s="122"/>
      <c r="N125" s="118"/>
      <c r="O125" s="118"/>
      <c r="P125" s="118"/>
      <c r="Q125" s="118"/>
      <c r="R125" s="118"/>
      <c r="V125" s="118"/>
      <c r="W125" s="118"/>
      <c r="X125" s="118"/>
      <c r="Y125" s="118"/>
      <c r="AC125" s="118"/>
      <c r="AD125" s="118"/>
      <c r="AE125" s="118"/>
      <c r="AF125" s="118"/>
      <c r="AJ125" s="118"/>
      <c r="AK125" s="118"/>
      <c r="AL125" s="118"/>
      <c r="AM125" s="118"/>
      <c r="AQ125" s="118"/>
      <c r="AR125" s="118"/>
      <c r="AS125" s="118"/>
      <c r="AT125" s="118"/>
      <c r="AX125" s="118"/>
      <c r="AY125" s="118"/>
      <c r="AZ125" s="118"/>
      <c r="BA125" s="118"/>
      <c r="BE125" s="118"/>
      <c r="BF125" s="118"/>
      <c r="BG125" s="118"/>
      <c r="BH125" s="118"/>
      <c r="BL125" s="118"/>
      <c r="BM125" s="118"/>
      <c r="BN125" s="118"/>
      <c r="BO125" s="118"/>
      <c r="BS125" s="118"/>
      <c r="BT125" s="118"/>
      <c r="BU125" s="118"/>
      <c r="BV125" s="118"/>
      <c r="BZ125" s="118"/>
      <c r="CA125" s="118"/>
      <c r="CB125" s="118"/>
      <c r="CC125" s="118"/>
      <c r="CD125" s="270"/>
      <c r="CE125" s="254"/>
      <c r="CF125" s="254"/>
      <c r="CG125" s="254"/>
      <c r="CH125" s="254"/>
    </row>
    <row r="126" spans="1:86" s="74" customFormat="1">
      <c r="A126" s="119"/>
      <c r="B126" s="120"/>
      <c r="C126" s="121"/>
      <c r="D126" s="120"/>
      <c r="F126" s="139"/>
      <c r="G126" s="139"/>
      <c r="H126" s="139"/>
      <c r="I126" s="122"/>
      <c r="J126" s="122"/>
      <c r="N126" s="118"/>
      <c r="O126" s="118"/>
      <c r="P126" s="118"/>
      <c r="Q126" s="118"/>
      <c r="R126" s="118"/>
      <c r="V126" s="118"/>
      <c r="W126" s="118"/>
      <c r="X126" s="118"/>
      <c r="Y126" s="118"/>
      <c r="AC126" s="118"/>
      <c r="AD126" s="118"/>
      <c r="AE126" s="118"/>
      <c r="AF126" s="118"/>
      <c r="AJ126" s="118"/>
      <c r="AK126" s="118"/>
      <c r="AL126" s="118"/>
      <c r="AM126" s="118"/>
      <c r="AQ126" s="118"/>
      <c r="AR126" s="118"/>
      <c r="AS126" s="118"/>
      <c r="AT126" s="118"/>
      <c r="AX126" s="118"/>
      <c r="AY126" s="118"/>
      <c r="AZ126" s="118"/>
      <c r="BA126" s="118"/>
      <c r="BE126" s="118"/>
      <c r="BF126" s="118"/>
      <c r="BG126" s="118"/>
      <c r="BH126" s="118"/>
      <c r="BL126" s="118"/>
      <c r="BM126" s="118"/>
      <c r="BN126" s="118"/>
      <c r="BO126" s="118"/>
      <c r="BS126" s="118"/>
      <c r="BT126" s="118"/>
      <c r="BU126" s="118"/>
      <c r="BV126" s="118"/>
      <c r="BZ126" s="118"/>
      <c r="CA126" s="118"/>
      <c r="CB126" s="118"/>
      <c r="CC126" s="118"/>
      <c r="CD126" s="270"/>
      <c r="CE126" s="254"/>
      <c r="CF126" s="254"/>
      <c r="CG126" s="254"/>
      <c r="CH126" s="254"/>
    </row>
    <row r="127" spans="1:86" s="74" customFormat="1">
      <c r="A127" s="117"/>
      <c r="B127" s="118"/>
      <c r="C127" s="123"/>
      <c r="D127" s="118"/>
      <c r="F127" s="139"/>
      <c r="G127" s="139"/>
      <c r="H127" s="139"/>
      <c r="I127" s="122"/>
      <c r="J127" s="122"/>
      <c r="N127" s="118"/>
      <c r="O127" s="118"/>
      <c r="P127" s="118"/>
      <c r="Q127" s="118"/>
      <c r="R127" s="118"/>
      <c r="V127" s="118"/>
      <c r="W127" s="118"/>
      <c r="X127" s="118"/>
      <c r="Y127" s="118"/>
      <c r="AC127" s="118"/>
      <c r="AD127" s="118"/>
      <c r="AE127" s="118"/>
      <c r="AF127" s="118"/>
      <c r="AJ127" s="118"/>
      <c r="AK127" s="118"/>
      <c r="AL127" s="118"/>
      <c r="AM127" s="118"/>
      <c r="AQ127" s="118"/>
      <c r="AR127" s="118"/>
      <c r="AS127" s="118"/>
      <c r="AT127" s="118"/>
      <c r="AX127" s="118"/>
      <c r="AY127" s="118"/>
      <c r="AZ127" s="118"/>
      <c r="BA127" s="118"/>
      <c r="BE127" s="118"/>
      <c r="BF127" s="118"/>
      <c r="BG127" s="118"/>
      <c r="BH127" s="118"/>
      <c r="BL127" s="118"/>
      <c r="BM127" s="118"/>
      <c r="BN127" s="118"/>
      <c r="BO127" s="118"/>
      <c r="BS127" s="118"/>
      <c r="BT127" s="118"/>
      <c r="BU127" s="118"/>
      <c r="BV127" s="118"/>
      <c r="BZ127" s="118"/>
      <c r="CA127" s="118"/>
      <c r="CB127" s="118"/>
      <c r="CC127" s="118"/>
      <c r="CD127" s="270"/>
      <c r="CE127" s="254"/>
      <c r="CF127" s="254"/>
      <c r="CG127" s="254"/>
      <c r="CH127" s="254"/>
    </row>
    <row r="128" spans="1:86" s="74" customFormat="1">
      <c r="A128" s="117"/>
      <c r="B128" s="118"/>
      <c r="C128" s="123"/>
      <c r="D128" s="118"/>
      <c r="F128" s="139"/>
      <c r="G128" s="139"/>
      <c r="H128" s="139"/>
      <c r="I128" s="122"/>
      <c r="J128" s="122"/>
      <c r="N128" s="118"/>
      <c r="O128" s="118"/>
      <c r="P128" s="118"/>
      <c r="Q128" s="118"/>
      <c r="R128" s="118"/>
      <c r="V128" s="118"/>
      <c r="W128" s="118"/>
      <c r="X128" s="118"/>
      <c r="Y128" s="118"/>
      <c r="AC128" s="118"/>
      <c r="AD128" s="118"/>
      <c r="AE128" s="118"/>
      <c r="AF128" s="118"/>
      <c r="AJ128" s="118"/>
      <c r="AK128" s="118"/>
      <c r="AL128" s="118"/>
      <c r="AM128" s="118"/>
      <c r="AQ128" s="118"/>
      <c r="AR128" s="118"/>
      <c r="AS128" s="118"/>
      <c r="AT128" s="118"/>
      <c r="AX128" s="118"/>
      <c r="AY128" s="118"/>
      <c r="AZ128" s="118"/>
      <c r="BA128" s="118"/>
      <c r="BE128" s="118"/>
      <c r="BF128" s="118"/>
      <c r="BG128" s="118"/>
      <c r="BH128" s="118"/>
      <c r="BL128" s="118"/>
      <c r="BM128" s="118"/>
      <c r="BN128" s="118"/>
      <c r="BO128" s="118"/>
      <c r="BS128" s="118"/>
      <c r="BT128" s="118"/>
      <c r="BU128" s="118"/>
      <c r="BV128" s="118"/>
      <c r="BZ128" s="118"/>
      <c r="CA128" s="118"/>
      <c r="CB128" s="118"/>
      <c r="CC128" s="118"/>
      <c r="CD128" s="270"/>
      <c r="CE128" s="254"/>
      <c r="CF128" s="254"/>
      <c r="CG128" s="254"/>
      <c r="CH128" s="254"/>
    </row>
    <row r="129" spans="1:86" s="74" customFormat="1">
      <c r="A129" s="117"/>
      <c r="B129" s="118"/>
      <c r="C129" s="123"/>
      <c r="D129" s="118"/>
      <c r="F129" s="139"/>
      <c r="G129" s="139"/>
      <c r="H129" s="139"/>
      <c r="I129" s="122"/>
      <c r="J129" s="122"/>
      <c r="N129" s="118"/>
      <c r="O129" s="118"/>
      <c r="P129" s="118"/>
      <c r="Q129" s="118"/>
      <c r="R129" s="118"/>
      <c r="V129" s="118"/>
      <c r="W129" s="118"/>
      <c r="X129" s="118"/>
      <c r="Y129" s="118"/>
      <c r="AC129" s="118"/>
      <c r="AD129" s="118"/>
      <c r="AE129" s="118"/>
      <c r="AF129" s="118"/>
      <c r="AJ129" s="118"/>
      <c r="AK129" s="118"/>
      <c r="AL129" s="118"/>
      <c r="AM129" s="118"/>
      <c r="AQ129" s="118"/>
      <c r="AR129" s="118"/>
      <c r="AS129" s="118"/>
      <c r="AT129" s="118"/>
      <c r="AX129" s="118"/>
      <c r="AY129" s="118"/>
      <c r="AZ129" s="118"/>
      <c r="BA129" s="118"/>
      <c r="BE129" s="118"/>
      <c r="BF129" s="118"/>
      <c r="BG129" s="118"/>
      <c r="BH129" s="118"/>
      <c r="BL129" s="118"/>
      <c r="BM129" s="118"/>
      <c r="BN129" s="118"/>
      <c r="BO129" s="118"/>
      <c r="BS129" s="118"/>
      <c r="BT129" s="118"/>
      <c r="BU129" s="118"/>
      <c r="BV129" s="118"/>
      <c r="BZ129" s="118"/>
      <c r="CA129" s="118"/>
      <c r="CB129" s="118"/>
      <c r="CC129" s="118"/>
      <c r="CD129" s="270"/>
      <c r="CE129" s="254"/>
      <c r="CF129" s="254"/>
      <c r="CG129" s="254"/>
      <c r="CH129" s="254"/>
    </row>
    <row r="130" spans="1:86" s="74" customFormat="1">
      <c r="A130" s="117"/>
      <c r="B130" s="118"/>
      <c r="C130" s="123"/>
      <c r="D130" s="118"/>
      <c r="F130" s="139"/>
      <c r="G130" s="139"/>
      <c r="H130" s="139"/>
      <c r="I130" s="122"/>
      <c r="J130" s="122"/>
      <c r="N130" s="118"/>
      <c r="O130" s="118"/>
      <c r="P130" s="118"/>
      <c r="Q130" s="118"/>
      <c r="R130" s="118"/>
      <c r="V130" s="118"/>
      <c r="W130" s="118"/>
      <c r="X130" s="118"/>
      <c r="Y130" s="118"/>
      <c r="AC130" s="118"/>
      <c r="AD130" s="118"/>
      <c r="AE130" s="118"/>
      <c r="AF130" s="118"/>
      <c r="AJ130" s="118"/>
      <c r="AK130" s="118"/>
      <c r="AL130" s="118"/>
      <c r="AM130" s="118"/>
      <c r="AQ130" s="118"/>
      <c r="AR130" s="118"/>
      <c r="AS130" s="118"/>
      <c r="AT130" s="118"/>
      <c r="AX130" s="118"/>
      <c r="AY130" s="118"/>
      <c r="AZ130" s="118"/>
      <c r="BA130" s="118"/>
      <c r="BE130" s="118"/>
      <c r="BF130" s="118"/>
      <c r="BG130" s="118"/>
      <c r="BH130" s="118"/>
      <c r="BL130" s="118"/>
      <c r="BM130" s="118"/>
      <c r="BN130" s="118"/>
      <c r="BO130" s="118"/>
      <c r="BS130" s="118"/>
      <c r="BT130" s="118"/>
      <c r="BU130" s="118"/>
      <c r="BV130" s="118"/>
      <c r="BZ130" s="118"/>
      <c r="CA130" s="118"/>
      <c r="CB130" s="118"/>
      <c r="CC130" s="118"/>
      <c r="CD130" s="270"/>
      <c r="CE130" s="254"/>
      <c r="CF130" s="254"/>
      <c r="CG130" s="254"/>
      <c r="CH130" s="254"/>
    </row>
    <row r="131" spans="1:86" s="74" customFormat="1">
      <c r="A131" s="117"/>
      <c r="B131" s="118"/>
      <c r="C131" s="123"/>
      <c r="D131" s="118"/>
      <c r="F131" s="139"/>
      <c r="G131" s="139"/>
      <c r="H131" s="139"/>
      <c r="I131" s="122"/>
      <c r="J131" s="122"/>
      <c r="N131" s="118"/>
      <c r="O131" s="118"/>
      <c r="P131" s="118"/>
      <c r="Q131" s="118"/>
      <c r="R131" s="118"/>
      <c r="V131" s="118"/>
      <c r="W131" s="118"/>
      <c r="X131" s="118"/>
      <c r="Y131" s="118"/>
      <c r="AC131" s="118"/>
      <c r="AD131" s="118"/>
      <c r="AE131" s="118"/>
      <c r="AF131" s="118"/>
      <c r="AJ131" s="118"/>
      <c r="AK131" s="118"/>
      <c r="AL131" s="118"/>
      <c r="AM131" s="118"/>
      <c r="AQ131" s="118"/>
      <c r="AR131" s="118"/>
      <c r="AS131" s="118"/>
      <c r="AT131" s="118"/>
      <c r="AX131" s="118"/>
      <c r="AY131" s="118"/>
      <c r="AZ131" s="118"/>
      <c r="BA131" s="118"/>
      <c r="BE131" s="118"/>
      <c r="BF131" s="118"/>
      <c r="BG131" s="118"/>
      <c r="BH131" s="118"/>
      <c r="BL131" s="118"/>
      <c r="BM131" s="118"/>
      <c r="BN131" s="118"/>
      <c r="BO131" s="118"/>
      <c r="BS131" s="118"/>
      <c r="BT131" s="118"/>
      <c r="BU131" s="118"/>
      <c r="BV131" s="118"/>
      <c r="BZ131" s="118"/>
      <c r="CA131" s="118"/>
      <c r="CB131" s="118"/>
      <c r="CC131" s="118"/>
      <c r="CD131" s="270"/>
      <c r="CE131" s="254"/>
      <c r="CF131" s="254"/>
      <c r="CG131" s="254"/>
      <c r="CH131" s="254"/>
    </row>
    <row r="132" spans="1:86" s="74" customFormat="1">
      <c r="A132" s="119"/>
      <c r="B132" s="120"/>
      <c r="C132" s="121"/>
      <c r="D132" s="120"/>
      <c r="F132" s="139"/>
      <c r="G132" s="139"/>
      <c r="H132" s="139"/>
      <c r="I132" s="122"/>
      <c r="J132" s="122"/>
      <c r="N132" s="118"/>
      <c r="O132" s="118"/>
      <c r="P132" s="118"/>
      <c r="Q132" s="118"/>
      <c r="R132" s="118"/>
      <c r="V132" s="118"/>
      <c r="W132" s="118"/>
      <c r="X132" s="118"/>
      <c r="Y132" s="118"/>
      <c r="AC132" s="118"/>
      <c r="AD132" s="118"/>
      <c r="AE132" s="118"/>
      <c r="AF132" s="118"/>
      <c r="AJ132" s="118"/>
      <c r="AK132" s="118"/>
      <c r="AL132" s="118"/>
      <c r="AM132" s="118"/>
      <c r="AQ132" s="118"/>
      <c r="AR132" s="118"/>
      <c r="AS132" s="118"/>
      <c r="AT132" s="118"/>
      <c r="AX132" s="118"/>
      <c r="AY132" s="118"/>
      <c r="AZ132" s="118"/>
      <c r="BA132" s="118"/>
      <c r="BE132" s="118"/>
      <c r="BF132" s="118"/>
      <c r="BG132" s="118"/>
      <c r="BH132" s="118"/>
      <c r="BL132" s="118"/>
      <c r="BM132" s="118"/>
      <c r="BN132" s="118"/>
      <c r="BO132" s="118"/>
      <c r="BS132" s="118"/>
      <c r="BT132" s="118"/>
      <c r="BU132" s="118"/>
      <c r="BV132" s="118"/>
      <c r="BZ132" s="118"/>
      <c r="CA132" s="118"/>
      <c r="CB132" s="118"/>
      <c r="CC132" s="118"/>
      <c r="CD132" s="270"/>
      <c r="CE132" s="254"/>
      <c r="CF132" s="254"/>
      <c r="CG132" s="254"/>
      <c r="CH132" s="254"/>
    </row>
    <row r="133" spans="1:86" s="74" customFormat="1">
      <c r="A133" s="119"/>
      <c r="B133" s="120"/>
      <c r="C133" s="121"/>
      <c r="D133" s="120"/>
      <c r="F133" s="139"/>
      <c r="G133" s="139"/>
      <c r="H133" s="139"/>
      <c r="I133" s="122"/>
      <c r="J133" s="122"/>
      <c r="N133" s="118"/>
      <c r="O133" s="118"/>
      <c r="P133" s="118"/>
      <c r="Q133" s="118"/>
      <c r="R133" s="118"/>
      <c r="V133" s="118"/>
      <c r="W133" s="118"/>
      <c r="X133" s="118"/>
      <c r="Y133" s="118"/>
      <c r="AC133" s="118"/>
      <c r="AD133" s="118"/>
      <c r="AE133" s="118"/>
      <c r="AF133" s="118"/>
      <c r="AJ133" s="118"/>
      <c r="AK133" s="118"/>
      <c r="AL133" s="118"/>
      <c r="AM133" s="118"/>
      <c r="AQ133" s="118"/>
      <c r="AR133" s="118"/>
      <c r="AS133" s="118"/>
      <c r="AT133" s="118"/>
      <c r="AX133" s="118"/>
      <c r="AY133" s="118"/>
      <c r="AZ133" s="118"/>
      <c r="BA133" s="118"/>
      <c r="BE133" s="118"/>
      <c r="BF133" s="118"/>
      <c r="BG133" s="118"/>
      <c r="BH133" s="118"/>
      <c r="BL133" s="118"/>
      <c r="BM133" s="118"/>
      <c r="BN133" s="118"/>
      <c r="BO133" s="118"/>
      <c r="BS133" s="118"/>
      <c r="BT133" s="118"/>
      <c r="BU133" s="118"/>
      <c r="BV133" s="118"/>
      <c r="BZ133" s="118"/>
      <c r="CA133" s="118"/>
      <c r="CB133" s="118"/>
      <c r="CC133" s="118"/>
      <c r="CD133" s="270"/>
      <c r="CE133" s="254"/>
      <c r="CF133" s="254"/>
      <c r="CG133" s="254"/>
      <c r="CH133" s="254"/>
    </row>
    <row r="134" spans="1:86" s="74" customFormat="1">
      <c r="A134" s="117"/>
      <c r="B134" s="118"/>
      <c r="C134" s="123"/>
      <c r="D134" s="118"/>
      <c r="F134" s="140"/>
      <c r="G134" s="140"/>
      <c r="H134" s="140"/>
      <c r="I134" s="118"/>
      <c r="J134" s="118"/>
      <c r="N134" s="118"/>
      <c r="O134" s="118"/>
      <c r="P134" s="118"/>
      <c r="Q134" s="118"/>
      <c r="R134" s="118"/>
      <c r="V134" s="118"/>
      <c r="W134" s="118"/>
      <c r="X134" s="118"/>
      <c r="Y134" s="118"/>
      <c r="AC134" s="118"/>
      <c r="AD134" s="118"/>
      <c r="AE134" s="118"/>
      <c r="AF134" s="118"/>
      <c r="AJ134" s="118"/>
      <c r="AK134" s="118"/>
      <c r="AL134" s="118"/>
      <c r="AM134" s="118"/>
      <c r="AQ134" s="118"/>
      <c r="AR134" s="118"/>
      <c r="AS134" s="118"/>
      <c r="AT134" s="118"/>
      <c r="AX134" s="118"/>
      <c r="AY134" s="118"/>
      <c r="AZ134" s="118"/>
      <c r="BA134" s="118"/>
      <c r="BE134" s="118"/>
      <c r="BF134" s="118"/>
      <c r="BG134" s="118"/>
      <c r="BH134" s="118"/>
      <c r="BL134" s="118"/>
      <c r="BM134" s="118"/>
      <c r="BN134" s="118"/>
      <c r="BO134" s="118"/>
      <c r="BS134" s="118"/>
      <c r="BT134" s="118"/>
      <c r="BU134" s="118"/>
      <c r="BV134" s="118"/>
      <c r="BZ134" s="118"/>
      <c r="CA134" s="118"/>
      <c r="CB134" s="118"/>
      <c r="CC134" s="118"/>
      <c r="CD134" s="270"/>
      <c r="CE134" s="254"/>
      <c r="CF134" s="254"/>
      <c r="CG134" s="254"/>
      <c r="CH134" s="254"/>
    </row>
    <row r="135" spans="1:86" s="74" customFormat="1">
      <c r="A135" s="124"/>
      <c r="B135" s="120"/>
      <c r="C135" s="121"/>
      <c r="D135" s="120"/>
      <c r="F135" s="139"/>
      <c r="G135" s="139"/>
      <c r="H135" s="139"/>
      <c r="I135" s="122"/>
      <c r="J135" s="122"/>
      <c r="N135" s="118"/>
      <c r="O135" s="118"/>
      <c r="P135" s="118"/>
      <c r="Q135" s="118"/>
      <c r="R135" s="118"/>
      <c r="V135" s="118"/>
      <c r="W135" s="118"/>
      <c r="X135" s="118"/>
      <c r="Y135" s="118"/>
      <c r="AC135" s="118"/>
      <c r="AD135" s="118"/>
      <c r="AE135" s="118"/>
      <c r="AF135" s="118"/>
      <c r="AJ135" s="118"/>
      <c r="AK135" s="118"/>
      <c r="AL135" s="118"/>
      <c r="AM135" s="118"/>
      <c r="AQ135" s="118"/>
      <c r="AR135" s="118"/>
      <c r="AS135" s="118"/>
      <c r="AT135" s="118"/>
      <c r="AX135" s="118"/>
      <c r="AY135" s="118"/>
      <c r="AZ135" s="118"/>
      <c r="BA135" s="118"/>
      <c r="BE135" s="118"/>
      <c r="BF135" s="118"/>
      <c r="BG135" s="118"/>
      <c r="BH135" s="118"/>
      <c r="BL135" s="118"/>
      <c r="BM135" s="118"/>
      <c r="BN135" s="118"/>
      <c r="BO135" s="118"/>
      <c r="BS135" s="118"/>
      <c r="BT135" s="118"/>
      <c r="BU135" s="118"/>
      <c r="BV135" s="118"/>
      <c r="BZ135" s="118"/>
      <c r="CA135" s="118"/>
      <c r="CB135" s="118"/>
      <c r="CC135" s="118"/>
      <c r="CD135" s="270"/>
      <c r="CE135" s="254"/>
      <c r="CF135" s="254"/>
      <c r="CG135" s="254"/>
      <c r="CH135" s="254"/>
    </row>
    <row r="136" spans="1:86" s="74" customFormat="1">
      <c r="A136" s="124"/>
      <c r="B136" s="120"/>
      <c r="C136" s="121"/>
      <c r="D136" s="120"/>
      <c r="F136" s="140"/>
      <c r="G136" s="140"/>
      <c r="H136" s="140"/>
      <c r="I136" s="118"/>
      <c r="J136" s="118"/>
      <c r="N136" s="118"/>
      <c r="O136" s="118"/>
      <c r="P136" s="118"/>
      <c r="Q136" s="118"/>
      <c r="R136" s="118"/>
      <c r="V136" s="118"/>
      <c r="W136" s="118"/>
      <c r="X136" s="118"/>
      <c r="Y136" s="118"/>
      <c r="AC136" s="118"/>
      <c r="AD136" s="118"/>
      <c r="AE136" s="118"/>
      <c r="AF136" s="118"/>
      <c r="AJ136" s="118"/>
      <c r="AK136" s="118"/>
      <c r="AL136" s="118"/>
      <c r="AM136" s="118"/>
      <c r="AQ136" s="118"/>
      <c r="AR136" s="118"/>
      <c r="AS136" s="118"/>
      <c r="AT136" s="118"/>
      <c r="AX136" s="118"/>
      <c r="AY136" s="118"/>
      <c r="AZ136" s="118"/>
      <c r="BA136" s="118"/>
      <c r="BE136" s="118"/>
      <c r="BF136" s="118"/>
      <c r="BG136" s="118"/>
      <c r="BH136" s="118"/>
      <c r="BL136" s="118"/>
      <c r="BM136" s="118"/>
      <c r="BN136" s="118"/>
      <c r="BO136" s="118"/>
      <c r="BS136" s="118"/>
      <c r="BT136" s="118"/>
      <c r="BU136" s="118"/>
      <c r="BV136" s="118"/>
      <c r="BZ136" s="118"/>
      <c r="CA136" s="118"/>
      <c r="CB136" s="118"/>
      <c r="CC136" s="118"/>
      <c r="CD136" s="270"/>
      <c r="CE136" s="254"/>
      <c r="CF136" s="254"/>
      <c r="CG136" s="254"/>
      <c r="CH136" s="254"/>
    </row>
    <row r="137" spans="1:86" s="74" customFormat="1">
      <c r="A137" s="119"/>
      <c r="B137" s="120"/>
      <c r="C137" s="121"/>
      <c r="D137" s="120"/>
      <c r="F137" s="139"/>
      <c r="G137" s="139"/>
      <c r="H137" s="139"/>
      <c r="I137" s="122"/>
      <c r="J137" s="122"/>
      <c r="N137" s="118"/>
      <c r="O137" s="118"/>
      <c r="P137" s="118"/>
      <c r="Q137" s="118"/>
      <c r="R137" s="118"/>
      <c r="V137" s="118"/>
      <c r="W137" s="118"/>
      <c r="X137" s="118"/>
      <c r="Y137" s="118"/>
      <c r="AC137" s="118"/>
      <c r="AD137" s="118"/>
      <c r="AE137" s="118"/>
      <c r="AF137" s="118"/>
      <c r="AJ137" s="118"/>
      <c r="AK137" s="118"/>
      <c r="AL137" s="118"/>
      <c r="AM137" s="118"/>
      <c r="AQ137" s="118"/>
      <c r="AR137" s="118"/>
      <c r="AS137" s="118"/>
      <c r="AT137" s="118"/>
      <c r="AX137" s="118"/>
      <c r="AY137" s="118"/>
      <c r="AZ137" s="118"/>
      <c r="BA137" s="118"/>
      <c r="BE137" s="118"/>
      <c r="BF137" s="118"/>
      <c r="BG137" s="118"/>
      <c r="BH137" s="118"/>
      <c r="BL137" s="118"/>
      <c r="BM137" s="118"/>
      <c r="BN137" s="118"/>
      <c r="BO137" s="118"/>
      <c r="BS137" s="118"/>
      <c r="BT137" s="118"/>
      <c r="BU137" s="118"/>
      <c r="BV137" s="118"/>
      <c r="BZ137" s="118"/>
      <c r="CA137" s="118"/>
      <c r="CB137" s="118"/>
      <c r="CC137" s="118"/>
      <c r="CD137" s="270"/>
      <c r="CE137" s="254"/>
      <c r="CF137" s="254"/>
      <c r="CG137" s="254"/>
      <c r="CH137" s="254"/>
    </row>
    <row r="138" spans="1:86" s="74" customFormat="1">
      <c r="A138" s="119"/>
      <c r="B138" s="120"/>
      <c r="C138" s="121"/>
      <c r="D138" s="120"/>
      <c r="F138" s="139"/>
      <c r="G138" s="139"/>
      <c r="H138" s="139"/>
      <c r="I138" s="122"/>
      <c r="J138" s="122"/>
      <c r="N138" s="118"/>
      <c r="O138" s="118"/>
      <c r="P138" s="118"/>
      <c r="Q138" s="118"/>
      <c r="R138" s="118"/>
      <c r="V138" s="118"/>
      <c r="W138" s="118"/>
      <c r="X138" s="118"/>
      <c r="Y138" s="118"/>
      <c r="AC138" s="118"/>
      <c r="AD138" s="118"/>
      <c r="AE138" s="118"/>
      <c r="AF138" s="118"/>
      <c r="AJ138" s="118"/>
      <c r="AK138" s="118"/>
      <c r="AL138" s="118"/>
      <c r="AM138" s="118"/>
      <c r="AQ138" s="118"/>
      <c r="AR138" s="118"/>
      <c r="AS138" s="118"/>
      <c r="AT138" s="118"/>
      <c r="AX138" s="118"/>
      <c r="AY138" s="118"/>
      <c r="AZ138" s="118"/>
      <c r="BA138" s="118"/>
      <c r="BE138" s="118"/>
      <c r="BF138" s="118"/>
      <c r="BG138" s="118"/>
      <c r="BH138" s="118"/>
      <c r="BL138" s="118"/>
      <c r="BM138" s="118"/>
      <c r="BN138" s="118"/>
      <c r="BO138" s="118"/>
      <c r="BS138" s="118"/>
      <c r="BT138" s="118"/>
      <c r="BU138" s="118"/>
      <c r="BV138" s="118"/>
      <c r="BZ138" s="118"/>
      <c r="CA138" s="118"/>
      <c r="CB138" s="118"/>
      <c r="CC138" s="118"/>
      <c r="CD138" s="270"/>
      <c r="CE138" s="254"/>
      <c r="CF138" s="254"/>
      <c r="CG138" s="254"/>
      <c r="CH138" s="254"/>
    </row>
    <row r="139" spans="1:86" s="74" customFormat="1">
      <c r="A139" s="119"/>
      <c r="B139" s="120"/>
      <c r="C139" s="121"/>
      <c r="D139" s="120"/>
      <c r="F139" s="139"/>
      <c r="G139" s="139"/>
      <c r="H139" s="139"/>
      <c r="I139" s="122"/>
      <c r="J139" s="122"/>
      <c r="N139" s="118"/>
      <c r="O139" s="118"/>
      <c r="P139" s="118"/>
      <c r="Q139" s="118"/>
      <c r="R139" s="118"/>
      <c r="V139" s="118"/>
      <c r="W139" s="118"/>
      <c r="X139" s="118"/>
      <c r="Y139" s="118"/>
      <c r="AC139" s="118"/>
      <c r="AD139" s="118"/>
      <c r="AE139" s="118"/>
      <c r="AF139" s="118"/>
      <c r="AJ139" s="118"/>
      <c r="AK139" s="118"/>
      <c r="AL139" s="118"/>
      <c r="AM139" s="118"/>
      <c r="AQ139" s="118"/>
      <c r="AR139" s="118"/>
      <c r="AS139" s="118"/>
      <c r="AT139" s="118"/>
      <c r="AX139" s="118"/>
      <c r="AY139" s="118"/>
      <c r="AZ139" s="118"/>
      <c r="BA139" s="118"/>
      <c r="BE139" s="118"/>
      <c r="BF139" s="118"/>
      <c r="BG139" s="118"/>
      <c r="BH139" s="118"/>
      <c r="BL139" s="118"/>
      <c r="BM139" s="118"/>
      <c r="BN139" s="118"/>
      <c r="BO139" s="118"/>
      <c r="BS139" s="118"/>
      <c r="BT139" s="118"/>
      <c r="BU139" s="118"/>
      <c r="BV139" s="118"/>
      <c r="BZ139" s="118"/>
      <c r="CA139" s="118"/>
      <c r="CB139" s="118"/>
      <c r="CC139" s="118"/>
      <c r="CD139" s="270"/>
      <c r="CE139" s="254"/>
      <c r="CF139" s="254"/>
      <c r="CG139" s="254"/>
      <c r="CH139" s="254"/>
    </row>
    <row r="140" spans="1:86" s="74" customFormat="1">
      <c r="A140" s="119"/>
      <c r="B140" s="120"/>
      <c r="C140" s="121"/>
      <c r="D140" s="120"/>
      <c r="F140" s="139"/>
      <c r="G140" s="139"/>
      <c r="H140" s="139"/>
      <c r="I140" s="122"/>
      <c r="J140" s="122"/>
      <c r="N140" s="118"/>
      <c r="O140" s="118"/>
      <c r="P140" s="118"/>
      <c r="Q140" s="118"/>
      <c r="R140" s="118"/>
      <c r="V140" s="118"/>
      <c r="W140" s="118"/>
      <c r="X140" s="118"/>
      <c r="Y140" s="118"/>
      <c r="AC140" s="118"/>
      <c r="AD140" s="118"/>
      <c r="AE140" s="118"/>
      <c r="AF140" s="118"/>
      <c r="AJ140" s="118"/>
      <c r="AK140" s="118"/>
      <c r="AL140" s="118"/>
      <c r="AM140" s="118"/>
      <c r="AQ140" s="118"/>
      <c r="AR140" s="118"/>
      <c r="AS140" s="118"/>
      <c r="AT140" s="118"/>
      <c r="AX140" s="118"/>
      <c r="AY140" s="118"/>
      <c r="AZ140" s="118"/>
      <c r="BA140" s="118"/>
      <c r="BE140" s="118"/>
      <c r="BF140" s="118"/>
      <c r="BG140" s="118"/>
      <c r="BH140" s="118"/>
      <c r="BL140" s="118"/>
      <c r="BM140" s="118"/>
      <c r="BN140" s="118"/>
      <c r="BO140" s="118"/>
      <c r="BS140" s="118"/>
      <c r="BT140" s="118"/>
      <c r="BU140" s="118"/>
      <c r="BV140" s="118"/>
      <c r="BZ140" s="118"/>
      <c r="CA140" s="118"/>
      <c r="CB140" s="118"/>
      <c r="CC140" s="118"/>
      <c r="CD140" s="270"/>
      <c r="CE140" s="254"/>
      <c r="CF140" s="254"/>
      <c r="CG140" s="254"/>
      <c r="CH140" s="254"/>
    </row>
    <row r="141" spans="1:86" s="74" customFormat="1">
      <c r="A141" s="117"/>
      <c r="B141" s="118"/>
      <c r="C141" s="123"/>
      <c r="D141" s="118"/>
      <c r="F141" s="140"/>
      <c r="G141" s="140"/>
      <c r="H141" s="140"/>
      <c r="I141" s="118"/>
      <c r="J141" s="118"/>
      <c r="N141" s="118"/>
      <c r="O141" s="118"/>
      <c r="P141" s="118"/>
      <c r="Q141" s="118"/>
      <c r="R141" s="118"/>
      <c r="V141" s="118"/>
      <c r="W141" s="118"/>
      <c r="X141" s="118"/>
      <c r="Y141" s="118"/>
      <c r="AC141" s="118"/>
      <c r="AD141" s="118"/>
      <c r="AE141" s="118"/>
      <c r="AF141" s="118"/>
      <c r="AJ141" s="118"/>
      <c r="AK141" s="118"/>
      <c r="AL141" s="118"/>
      <c r="AM141" s="118"/>
      <c r="AQ141" s="118"/>
      <c r="AR141" s="118"/>
      <c r="AS141" s="118"/>
      <c r="AT141" s="118"/>
      <c r="AX141" s="118"/>
      <c r="AY141" s="118"/>
      <c r="AZ141" s="118"/>
      <c r="BA141" s="118"/>
      <c r="BE141" s="118"/>
      <c r="BF141" s="118"/>
      <c r="BG141" s="118"/>
      <c r="BH141" s="118"/>
      <c r="BL141" s="118"/>
      <c r="BM141" s="118"/>
      <c r="BN141" s="118"/>
      <c r="BO141" s="118"/>
      <c r="BS141" s="118"/>
      <c r="BT141" s="118"/>
      <c r="BU141" s="118"/>
      <c r="BV141" s="118"/>
      <c r="BZ141" s="118"/>
      <c r="CA141" s="118"/>
      <c r="CB141" s="118"/>
      <c r="CC141" s="118"/>
      <c r="CD141" s="270"/>
      <c r="CE141" s="254"/>
      <c r="CF141" s="254"/>
      <c r="CG141" s="254"/>
      <c r="CH141" s="254"/>
    </row>
    <row r="142" spans="1:86" s="74" customFormat="1">
      <c r="A142" s="119"/>
      <c r="B142" s="120"/>
      <c r="C142" s="121"/>
      <c r="D142" s="120"/>
      <c r="F142" s="140"/>
      <c r="G142" s="140"/>
      <c r="H142" s="140"/>
      <c r="I142" s="118"/>
      <c r="J142" s="118"/>
      <c r="N142" s="118"/>
      <c r="O142" s="118"/>
      <c r="P142" s="118"/>
      <c r="Q142" s="118"/>
      <c r="R142" s="118"/>
      <c r="V142" s="118"/>
      <c r="W142" s="118"/>
      <c r="X142" s="118"/>
      <c r="Y142" s="118"/>
      <c r="AC142" s="118"/>
      <c r="AD142" s="118"/>
      <c r="AE142" s="118"/>
      <c r="AF142" s="118"/>
      <c r="AJ142" s="118"/>
      <c r="AK142" s="118"/>
      <c r="AL142" s="118"/>
      <c r="AM142" s="118"/>
      <c r="AQ142" s="118"/>
      <c r="AR142" s="118"/>
      <c r="AS142" s="118"/>
      <c r="AT142" s="118"/>
      <c r="AX142" s="118"/>
      <c r="AY142" s="118"/>
      <c r="AZ142" s="118"/>
      <c r="BA142" s="118"/>
      <c r="BE142" s="118"/>
      <c r="BF142" s="118"/>
      <c r="BG142" s="118"/>
      <c r="BH142" s="118"/>
      <c r="BL142" s="118"/>
      <c r="BM142" s="118"/>
      <c r="BN142" s="118"/>
      <c r="BO142" s="118"/>
      <c r="BS142" s="118"/>
      <c r="BT142" s="118"/>
      <c r="BU142" s="118"/>
      <c r="BV142" s="118"/>
      <c r="BZ142" s="118"/>
      <c r="CA142" s="118"/>
      <c r="CB142" s="118"/>
      <c r="CC142" s="118"/>
      <c r="CD142" s="270"/>
      <c r="CE142" s="254"/>
      <c r="CF142" s="254"/>
      <c r="CG142" s="254"/>
      <c r="CH142" s="254"/>
    </row>
    <row r="143" spans="1:86" s="74" customFormat="1">
      <c r="A143" s="119"/>
      <c r="B143" s="120"/>
      <c r="C143" s="121"/>
      <c r="D143" s="120"/>
      <c r="F143" s="140"/>
      <c r="G143" s="140"/>
      <c r="H143" s="140"/>
      <c r="I143" s="118"/>
      <c r="J143" s="118"/>
      <c r="N143" s="118"/>
      <c r="O143" s="118"/>
      <c r="P143" s="118"/>
      <c r="Q143" s="118"/>
      <c r="R143" s="118"/>
      <c r="V143" s="118"/>
      <c r="W143" s="118"/>
      <c r="X143" s="118"/>
      <c r="Y143" s="118"/>
      <c r="AC143" s="118"/>
      <c r="AD143" s="118"/>
      <c r="AE143" s="118"/>
      <c r="AF143" s="118"/>
      <c r="AJ143" s="118"/>
      <c r="AK143" s="118"/>
      <c r="AL143" s="118"/>
      <c r="AM143" s="118"/>
      <c r="AQ143" s="118"/>
      <c r="AR143" s="118"/>
      <c r="AS143" s="118"/>
      <c r="AT143" s="118"/>
      <c r="AX143" s="118"/>
      <c r="AY143" s="118"/>
      <c r="AZ143" s="118"/>
      <c r="BA143" s="118"/>
      <c r="BE143" s="118"/>
      <c r="BF143" s="118"/>
      <c r="BG143" s="118"/>
      <c r="BH143" s="118"/>
      <c r="BL143" s="118"/>
      <c r="BM143" s="118"/>
      <c r="BN143" s="118"/>
      <c r="BO143" s="118"/>
      <c r="BS143" s="118"/>
      <c r="BT143" s="118"/>
      <c r="BU143" s="118"/>
      <c r="BV143" s="118"/>
      <c r="BZ143" s="118"/>
      <c r="CA143" s="118"/>
      <c r="CB143" s="118"/>
      <c r="CC143" s="118"/>
      <c r="CD143" s="270"/>
      <c r="CE143" s="254"/>
      <c r="CF143" s="254"/>
      <c r="CG143" s="254"/>
      <c r="CH143" s="254"/>
    </row>
    <row r="144" spans="1:86" s="74" customFormat="1">
      <c r="A144" s="117"/>
      <c r="B144" s="118"/>
      <c r="C144" s="123"/>
      <c r="D144" s="118"/>
      <c r="F144" s="140"/>
      <c r="G144" s="140"/>
      <c r="H144" s="140"/>
      <c r="I144" s="118"/>
      <c r="J144" s="118"/>
      <c r="N144" s="118"/>
      <c r="O144" s="118"/>
      <c r="P144" s="118"/>
      <c r="Q144" s="118"/>
      <c r="R144" s="118"/>
      <c r="V144" s="118"/>
      <c r="W144" s="118"/>
      <c r="X144" s="118"/>
      <c r="Y144" s="118"/>
      <c r="AC144" s="118"/>
      <c r="AD144" s="118"/>
      <c r="AE144" s="118"/>
      <c r="AF144" s="118"/>
      <c r="AJ144" s="118"/>
      <c r="AK144" s="118"/>
      <c r="AL144" s="118"/>
      <c r="AM144" s="118"/>
      <c r="AQ144" s="118"/>
      <c r="AR144" s="118"/>
      <c r="AS144" s="118"/>
      <c r="AT144" s="118"/>
      <c r="AX144" s="118"/>
      <c r="AY144" s="118"/>
      <c r="AZ144" s="118"/>
      <c r="BA144" s="118"/>
      <c r="BE144" s="118"/>
      <c r="BF144" s="118"/>
      <c r="BG144" s="118"/>
      <c r="BH144" s="118"/>
      <c r="BL144" s="118"/>
      <c r="BM144" s="118"/>
      <c r="BN144" s="118"/>
      <c r="BO144" s="118"/>
      <c r="BS144" s="118"/>
      <c r="BT144" s="118"/>
      <c r="BU144" s="118"/>
      <c r="BV144" s="118"/>
      <c r="BZ144" s="118"/>
      <c r="CA144" s="118"/>
      <c r="CB144" s="118"/>
      <c r="CC144" s="118"/>
      <c r="CD144" s="270"/>
      <c r="CE144" s="254"/>
      <c r="CF144" s="254"/>
      <c r="CG144" s="254"/>
      <c r="CH144" s="254"/>
    </row>
    <row r="145" spans="1:86" s="74" customFormat="1">
      <c r="A145" s="117"/>
      <c r="B145" s="118"/>
      <c r="C145" s="123"/>
      <c r="D145" s="118"/>
      <c r="F145" s="140"/>
      <c r="G145" s="140"/>
      <c r="H145" s="140"/>
      <c r="I145" s="118"/>
      <c r="J145" s="118"/>
      <c r="N145" s="118"/>
      <c r="O145" s="118"/>
      <c r="P145" s="118"/>
      <c r="Q145" s="118"/>
      <c r="R145" s="118"/>
      <c r="V145" s="118"/>
      <c r="W145" s="118"/>
      <c r="X145" s="118"/>
      <c r="Y145" s="118"/>
      <c r="AC145" s="118"/>
      <c r="AD145" s="118"/>
      <c r="AE145" s="118"/>
      <c r="AF145" s="118"/>
      <c r="AJ145" s="118"/>
      <c r="AK145" s="118"/>
      <c r="AL145" s="118"/>
      <c r="AM145" s="118"/>
      <c r="AQ145" s="118"/>
      <c r="AR145" s="118"/>
      <c r="AS145" s="118"/>
      <c r="AT145" s="118"/>
      <c r="AX145" s="118"/>
      <c r="AY145" s="118"/>
      <c r="AZ145" s="118"/>
      <c r="BA145" s="118"/>
      <c r="BE145" s="118"/>
      <c r="BF145" s="118"/>
      <c r="BG145" s="118"/>
      <c r="BH145" s="118"/>
      <c r="BL145" s="118"/>
      <c r="BM145" s="118"/>
      <c r="BN145" s="118"/>
      <c r="BO145" s="118"/>
      <c r="BS145" s="118"/>
      <c r="BT145" s="118"/>
      <c r="BU145" s="118"/>
      <c r="BV145" s="118"/>
      <c r="BZ145" s="118"/>
      <c r="CA145" s="118"/>
      <c r="CB145" s="118"/>
      <c r="CC145" s="118"/>
      <c r="CD145" s="270"/>
      <c r="CE145" s="254"/>
      <c r="CF145" s="254"/>
      <c r="CG145" s="254"/>
      <c r="CH145" s="254"/>
    </row>
    <row r="146" spans="1:86" s="74" customFormat="1">
      <c r="A146" s="117"/>
      <c r="B146" s="118"/>
      <c r="C146" s="123"/>
      <c r="D146" s="118"/>
      <c r="F146" s="140"/>
      <c r="G146" s="140"/>
      <c r="H146" s="140"/>
      <c r="I146" s="118"/>
      <c r="J146" s="118"/>
      <c r="N146" s="118"/>
      <c r="O146" s="118"/>
      <c r="P146" s="118"/>
      <c r="Q146" s="118"/>
      <c r="R146" s="118"/>
      <c r="V146" s="118"/>
      <c r="W146" s="118"/>
      <c r="X146" s="118"/>
      <c r="Y146" s="118"/>
      <c r="AC146" s="118"/>
      <c r="AD146" s="118"/>
      <c r="AE146" s="118"/>
      <c r="AF146" s="118"/>
      <c r="AJ146" s="118"/>
      <c r="AK146" s="118"/>
      <c r="AL146" s="118"/>
      <c r="AM146" s="118"/>
      <c r="AQ146" s="118"/>
      <c r="AR146" s="118"/>
      <c r="AS146" s="118"/>
      <c r="AT146" s="118"/>
      <c r="AX146" s="118"/>
      <c r="AY146" s="118"/>
      <c r="AZ146" s="118"/>
      <c r="BA146" s="118"/>
      <c r="BE146" s="118"/>
      <c r="BF146" s="118"/>
      <c r="BG146" s="118"/>
      <c r="BH146" s="118"/>
      <c r="BL146" s="118"/>
      <c r="BM146" s="118"/>
      <c r="BN146" s="118"/>
      <c r="BO146" s="118"/>
      <c r="BS146" s="118"/>
      <c r="BT146" s="118"/>
      <c r="BU146" s="118"/>
      <c r="BV146" s="118"/>
      <c r="BZ146" s="118"/>
      <c r="CA146" s="118"/>
      <c r="CB146" s="118"/>
      <c r="CC146" s="118"/>
      <c r="CD146" s="270"/>
      <c r="CE146" s="254"/>
      <c r="CF146" s="254"/>
      <c r="CG146" s="254"/>
      <c r="CH146" s="254"/>
    </row>
    <row r="147" spans="1:86" s="74" customFormat="1">
      <c r="A147" s="119"/>
      <c r="B147" s="125"/>
      <c r="C147" s="126"/>
      <c r="D147" s="125"/>
      <c r="F147" s="140"/>
      <c r="G147" s="140"/>
      <c r="H147" s="140"/>
      <c r="I147" s="118"/>
      <c r="J147" s="118"/>
      <c r="N147" s="118"/>
      <c r="O147" s="118"/>
      <c r="P147" s="118"/>
      <c r="Q147" s="118"/>
      <c r="R147" s="118"/>
      <c r="V147" s="118"/>
      <c r="W147" s="118"/>
      <c r="X147" s="118"/>
      <c r="Y147" s="118"/>
      <c r="AC147" s="118"/>
      <c r="AD147" s="118"/>
      <c r="AE147" s="118"/>
      <c r="AF147" s="118"/>
      <c r="AJ147" s="118"/>
      <c r="AK147" s="118"/>
      <c r="AL147" s="118"/>
      <c r="AM147" s="118"/>
      <c r="AQ147" s="118"/>
      <c r="AR147" s="118"/>
      <c r="AS147" s="118"/>
      <c r="AT147" s="118"/>
      <c r="AX147" s="118"/>
      <c r="AY147" s="118"/>
      <c r="AZ147" s="118"/>
      <c r="BA147" s="118"/>
      <c r="BE147" s="118"/>
      <c r="BF147" s="118"/>
      <c r="BG147" s="118"/>
      <c r="BH147" s="118"/>
      <c r="BL147" s="118"/>
      <c r="BM147" s="118"/>
      <c r="BN147" s="118"/>
      <c r="BO147" s="118"/>
      <c r="BS147" s="118"/>
      <c r="BT147" s="118"/>
      <c r="BU147" s="118"/>
      <c r="BV147" s="118"/>
      <c r="BZ147" s="118"/>
      <c r="CA147" s="118"/>
      <c r="CB147" s="118"/>
      <c r="CC147" s="118"/>
      <c r="CD147" s="270"/>
      <c r="CE147" s="254"/>
      <c r="CF147" s="254"/>
      <c r="CG147" s="254"/>
      <c r="CH147" s="254"/>
    </row>
    <row r="148" spans="1:86" s="74" customFormat="1">
      <c r="A148" s="119"/>
      <c r="B148" s="125"/>
      <c r="C148" s="126"/>
      <c r="D148" s="125"/>
      <c r="F148" s="140"/>
      <c r="G148" s="140"/>
      <c r="H148" s="140"/>
      <c r="I148" s="118"/>
      <c r="J148" s="118"/>
      <c r="N148" s="118"/>
      <c r="O148" s="118"/>
      <c r="P148" s="118"/>
      <c r="Q148" s="118"/>
      <c r="R148" s="118"/>
      <c r="V148" s="118"/>
      <c r="W148" s="118"/>
      <c r="X148" s="118"/>
      <c r="Y148" s="118"/>
      <c r="AC148" s="118"/>
      <c r="AD148" s="118"/>
      <c r="AE148" s="118"/>
      <c r="AF148" s="118"/>
      <c r="AJ148" s="118"/>
      <c r="AK148" s="118"/>
      <c r="AL148" s="118"/>
      <c r="AM148" s="118"/>
      <c r="AQ148" s="118"/>
      <c r="AR148" s="118"/>
      <c r="AS148" s="118"/>
      <c r="AT148" s="118"/>
      <c r="AX148" s="118"/>
      <c r="AY148" s="118"/>
      <c r="AZ148" s="118"/>
      <c r="BA148" s="118"/>
      <c r="BE148" s="118"/>
      <c r="BF148" s="118"/>
      <c r="BG148" s="118"/>
      <c r="BH148" s="118"/>
      <c r="BL148" s="118"/>
      <c r="BM148" s="118"/>
      <c r="BN148" s="118"/>
      <c r="BO148" s="118"/>
      <c r="BS148" s="118"/>
      <c r="BT148" s="118"/>
      <c r="BU148" s="118"/>
      <c r="BV148" s="118"/>
      <c r="BZ148" s="118"/>
      <c r="CA148" s="118"/>
      <c r="CB148" s="118"/>
      <c r="CC148" s="118"/>
      <c r="CD148" s="270"/>
      <c r="CE148" s="254"/>
      <c r="CF148" s="254"/>
      <c r="CG148" s="254"/>
      <c r="CH148" s="254"/>
    </row>
    <row r="149" spans="1:86" s="74" customFormat="1">
      <c r="A149" s="119"/>
      <c r="B149" s="125"/>
      <c r="C149" s="126"/>
      <c r="D149" s="125"/>
      <c r="F149" s="140"/>
      <c r="G149" s="140"/>
      <c r="H149" s="140"/>
      <c r="I149" s="118"/>
      <c r="J149" s="118"/>
      <c r="N149" s="118"/>
      <c r="O149" s="118"/>
      <c r="P149" s="118"/>
      <c r="Q149" s="118"/>
      <c r="R149" s="118"/>
      <c r="V149" s="118"/>
      <c r="W149" s="118"/>
      <c r="X149" s="118"/>
      <c r="Y149" s="118"/>
      <c r="AC149" s="118"/>
      <c r="AD149" s="118"/>
      <c r="AE149" s="118"/>
      <c r="AF149" s="118"/>
      <c r="AJ149" s="118"/>
      <c r="AK149" s="118"/>
      <c r="AL149" s="118"/>
      <c r="AM149" s="118"/>
      <c r="AQ149" s="118"/>
      <c r="AR149" s="118"/>
      <c r="AS149" s="118"/>
      <c r="AT149" s="118"/>
      <c r="AX149" s="118"/>
      <c r="AY149" s="118"/>
      <c r="AZ149" s="118"/>
      <c r="BA149" s="118"/>
      <c r="BE149" s="118"/>
      <c r="BF149" s="118"/>
      <c r="BG149" s="118"/>
      <c r="BH149" s="118"/>
      <c r="BL149" s="118"/>
      <c r="BM149" s="118"/>
      <c r="BN149" s="118"/>
      <c r="BO149" s="118"/>
      <c r="BS149" s="118"/>
      <c r="BT149" s="118"/>
      <c r="BU149" s="118"/>
      <c r="BV149" s="118"/>
      <c r="BZ149" s="118"/>
      <c r="CA149" s="118"/>
      <c r="CB149" s="118"/>
      <c r="CC149" s="118"/>
      <c r="CD149" s="270"/>
      <c r="CE149" s="254"/>
      <c r="CF149" s="254"/>
      <c r="CG149" s="254"/>
      <c r="CH149" s="254"/>
    </row>
    <row r="150" spans="1:86" s="74" customFormat="1">
      <c r="A150" s="119"/>
      <c r="B150" s="125"/>
      <c r="C150" s="126"/>
      <c r="D150" s="125"/>
      <c r="F150" s="140"/>
      <c r="G150" s="140"/>
      <c r="H150" s="140"/>
      <c r="I150" s="118"/>
      <c r="J150" s="118"/>
      <c r="N150" s="118"/>
      <c r="O150" s="118"/>
      <c r="P150" s="118"/>
      <c r="Q150" s="118"/>
      <c r="R150" s="118"/>
      <c r="V150" s="118"/>
      <c r="W150" s="118"/>
      <c r="X150" s="118"/>
      <c r="Y150" s="118"/>
      <c r="AC150" s="118"/>
      <c r="AD150" s="118"/>
      <c r="AE150" s="118"/>
      <c r="AF150" s="118"/>
      <c r="AJ150" s="118"/>
      <c r="AK150" s="118"/>
      <c r="AL150" s="118"/>
      <c r="AM150" s="118"/>
      <c r="AQ150" s="118"/>
      <c r="AR150" s="118"/>
      <c r="AS150" s="118"/>
      <c r="AT150" s="118"/>
      <c r="AX150" s="118"/>
      <c r="AY150" s="118"/>
      <c r="AZ150" s="118"/>
      <c r="BA150" s="118"/>
      <c r="BE150" s="118"/>
      <c r="BF150" s="118"/>
      <c r="BG150" s="118"/>
      <c r="BH150" s="118"/>
      <c r="BL150" s="118"/>
      <c r="BM150" s="118"/>
      <c r="BN150" s="118"/>
      <c r="BO150" s="118"/>
      <c r="BS150" s="118"/>
      <c r="BT150" s="118"/>
      <c r="BU150" s="118"/>
      <c r="BV150" s="118"/>
      <c r="BZ150" s="118"/>
      <c r="CA150" s="118"/>
      <c r="CB150" s="118"/>
      <c r="CC150" s="118"/>
      <c r="CD150" s="270"/>
      <c r="CE150" s="254"/>
      <c r="CF150" s="254"/>
      <c r="CG150" s="254"/>
      <c r="CH150" s="254"/>
    </row>
    <row r="151" spans="1:86" s="74" customFormat="1">
      <c r="A151" s="119"/>
      <c r="B151" s="125"/>
      <c r="C151" s="126"/>
      <c r="D151" s="125"/>
      <c r="F151" s="140"/>
      <c r="G151" s="140"/>
      <c r="H151" s="140"/>
      <c r="I151" s="118"/>
      <c r="J151" s="118"/>
      <c r="N151" s="118"/>
      <c r="O151" s="118"/>
      <c r="P151" s="118"/>
      <c r="Q151" s="118"/>
      <c r="R151" s="118"/>
      <c r="V151" s="118"/>
      <c r="W151" s="118"/>
      <c r="X151" s="118"/>
      <c r="Y151" s="118"/>
      <c r="AC151" s="118"/>
      <c r="AD151" s="118"/>
      <c r="AE151" s="118"/>
      <c r="AF151" s="118"/>
      <c r="AJ151" s="118"/>
      <c r="AK151" s="118"/>
      <c r="AL151" s="118"/>
      <c r="AM151" s="118"/>
      <c r="AQ151" s="118"/>
      <c r="AR151" s="118"/>
      <c r="AS151" s="118"/>
      <c r="AT151" s="118"/>
      <c r="AX151" s="118"/>
      <c r="AY151" s="118"/>
      <c r="AZ151" s="118"/>
      <c r="BA151" s="118"/>
      <c r="BE151" s="118"/>
      <c r="BF151" s="118"/>
      <c r="BG151" s="118"/>
      <c r="BH151" s="118"/>
      <c r="BL151" s="118"/>
      <c r="BM151" s="118"/>
      <c r="BN151" s="118"/>
      <c r="BO151" s="118"/>
      <c r="BS151" s="118"/>
      <c r="BT151" s="118"/>
      <c r="BU151" s="118"/>
      <c r="BV151" s="118"/>
      <c r="BZ151" s="118"/>
      <c r="CA151" s="118"/>
      <c r="CB151" s="118"/>
      <c r="CC151" s="118"/>
      <c r="CD151" s="270"/>
      <c r="CE151" s="254"/>
      <c r="CF151" s="254"/>
      <c r="CG151" s="254"/>
      <c r="CH151" s="254"/>
    </row>
    <row r="152" spans="1:86" s="74" customFormat="1">
      <c r="A152" s="119"/>
      <c r="B152" s="125"/>
      <c r="C152" s="126"/>
      <c r="D152" s="125"/>
      <c r="F152" s="140"/>
      <c r="G152" s="140"/>
      <c r="H152" s="140"/>
      <c r="I152" s="118"/>
      <c r="J152" s="118"/>
      <c r="N152" s="118"/>
      <c r="O152" s="118"/>
      <c r="P152" s="118"/>
      <c r="Q152" s="118"/>
      <c r="R152" s="118"/>
      <c r="V152" s="118"/>
      <c r="W152" s="118"/>
      <c r="X152" s="118"/>
      <c r="Y152" s="118"/>
      <c r="AC152" s="118"/>
      <c r="AD152" s="118"/>
      <c r="AE152" s="118"/>
      <c r="AF152" s="118"/>
      <c r="AJ152" s="118"/>
      <c r="AK152" s="118"/>
      <c r="AL152" s="118"/>
      <c r="AM152" s="118"/>
      <c r="AQ152" s="118"/>
      <c r="AR152" s="118"/>
      <c r="AS152" s="118"/>
      <c r="AT152" s="118"/>
      <c r="AX152" s="118"/>
      <c r="AY152" s="118"/>
      <c r="AZ152" s="118"/>
      <c r="BA152" s="118"/>
      <c r="BE152" s="118"/>
      <c r="BF152" s="118"/>
      <c r="BG152" s="118"/>
      <c r="BH152" s="118"/>
      <c r="BL152" s="118"/>
      <c r="BM152" s="118"/>
      <c r="BN152" s="118"/>
      <c r="BO152" s="118"/>
      <c r="BS152" s="118"/>
      <c r="BT152" s="118"/>
      <c r="BU152" s="118"/>
      <c r="BV152" s="118"/>
      <c r="BZ152" s="118"/>
      <c r="CA152" s="118"/>
      <c r="CB152" s="118"/>
      <c r="CC152" s="118"/>
      <c r="CD152" s="270"/>
      <c r="CE152" s="254"/>
      <c r="CF152" s="254"/>
      <c r="CG152" s="254"/>
      <c r="CH152" s="254"/>
    </row>
    <row r="153" spans="1:86" s="74" customFormat="1">
      <c r="A153" s="119"/>
      <c r="B153" s="125"/>
      <c r="C153" s="126"/>
      <c r="D153" s="125"/>
      <c r="F153" s="140"/>
      <c r="G153" s="140"/>
      <c r="H153" s="140"/>
      <c r="I153" s="118"/>
      <c r="J153" s="118"/>
      <c r="N153" s="118"/>
      <c r="O153" s="118"/>
      <c r="P153" s="118"/>
      <c r="Q153" s="118"/>
      <c r="R153" s="118"/>
      <c r="V153" s="118"/>
      <c r="W153" s="118"/>
      <c r="X153" s="118"/>
      <c r="Y153" s="118"/>
      <c r="AC153" s="118"/>
      <c r="AD153" s="118"/>
      <c r="AE153" s="118"/>
      <c r="AF153" s="118"/>
      <c r="AJ153" s="118"/>
      <c r="AK153" s="118"/>
      <c r="AL153" s="118"/>
      <c r="AM153" s="118"/>
      <c r="AQ153" s="118"/>
      <c r="AR153" s="118"/>
      <c r="AS153" s="118"/>
      <c r="AT153" s="118"/>
      <c r="AX153" s="118"/>
      <c r="AY153" s="118"/>
      <c r="AZ153" s="118"/>
      <c r="BA153" s="118"/>
      <c r="BE153" s="118"/>
      <c r="BF153" s="118"/>
      <c r="BG153" s="118"/>
      <c r="BH153" s="118"/>
      <c r="BL153" s="118"/>
      <c r="BM153" s="118"/>
      <c r="BN153" s="118"/>
      <c r="BO153" s="118"/>
      <c r="BS153" s="118"/>
      <c r="BT153" s="118"/>
      <c r="BU153" s="118"/>
      <c r="BV153" s="118"/>
      <c r="BZ153" s="118"/>
      <c r="CA153" s="118"/>
      <c r="CB153" s="118"/>
      <c r="CC153" s="118"/>
      <c r="CD153" s="270"/>
      <c r="CE153" s="254"/>
      <c r="CF153" s="254"/>
      <c r="CG153" s="254"/>
      <c r="CH153" s="254"/>
    </row>
    <row r="154" spans="1:86" s="74" customFormat="1">
      <c r="A154" s="119"/>
      <c r="B154" s="120"/>
      <c r="C154" s="121"/>
      <c r="D154" s="120"/>
      <c r="F154" s="140"/>
      <c r="G154" s="140"/>
      <c r="H154" s="140"/>
      <c r="I154" s="118"/>
      <c r="J154" s="118"/>
      <c r="N154" s="118"/>
      <c r="O154" s="118"/>
      <c r="P154" s="118"/>
      <c r="Q154" s="118"/>
      <c r="R154" s="118"/>
      <c r="V154" s="118"/>
      <c r="W154" s="118"/>
      <c r="X154" s="118"/>
      <c r="Y154" s="118"/>
      <c r="AC154" s="118"/>
      <c r="AD154" s="118"/>
      <c r="AE154" s="118"/>
      <c r="AF154" s="118"/>
      <c r="AJ154" s="118"/>
      <c r="AK154" s="118"/>
      <c r="AL154" s="118"/>
      <c r="AM154" s="118"/>
      <c r="AQ154" s="118"/>
      <c r="AR154" s="118"/>
      <c r="AS154" s="118"/>
      <c r="AT154" s="118"/>
      <c r="AX154" s="118"/>
      <c r="AY154" s="118"/>
      <c r="AZ154" s="118"/>
      <c r="BA154" s="118"/>
      <c r="BE154" s="118"/>
      <c r="BF154" s="118"/>
      <c r="BG154" s="118"/>
      <c r="BH154" s="118"/>
      <c r="BL154" s="118"/>
      <c r="BM154" s="118"/>
      <c r="BN154" s="118"/>
      <c r="BO154" s="118"/>
      <c r="BS154" s="118"/>
      <c r="BT154" s="118"/>
      <c r="BU154" s="118"/>
      <c r="BV154" s="118"/>
      <c r="BZ154" s="118"/>
      <c r="CA154" s="118"/>
      <c r="CB154" s="118"/>
      <c r="CC154" s="118"/>
      <c r="CD154" s="270"/>
      <c r="CE154" s="254"/>
      <c r="CF154" s="254"/>
      <c r="CG154" s="254"/>
      <c r="CH154" s="254"/>
    </row>
    <row r="155" spans="1:86" s="74" customFormat="1">
      <c r="A155" s="119"/>
      <c r="B155" s="120"/>
      <c r="C155" s="121"/>
      <c r="D155" s="120"/>
      <c r="F155" s="140"/>
      <c r="G155" s="140"/>
      <c r="H155" s="140"/>
      <c r="I155" s="118"/>
      <c r="J155" s="118"/>
      <c r="N155" s="118"/>
      <c r="O155" s="118"/>
      <c r="P155" s="118"/>
      <c r="Q155" s="118"/>
      <c r="R155" s="118"/>
      <c r="V155" s="118"/>
      <c r="W155" s="118"/>
      <c r="X155" s="118"/>
      <c r="Y155" s="118"/>
      <c r="AC155" s="118"/>
      <c r="AD155" s="118"/>
      <c r="AE155" s="118"/>
      <c r="AF155" s="118"/>
      <c r="AJ155" s="118"/>
      <c r="AK155" s="118"/>
      <c r="AL155" s="118"/>
      <c r="AM155" s="118"/>
      <c r="AQ155" s="118"/>
      <c r="AR155" s="118"/>
      <c r="AS155" s="118"/>
      <c r="AT155" s="118"/>
      <c r="AX155" s="118"/>
      <c r="AY155" s="118"/>
      <c r="AZ155" s="118"/>
      <c r="BA155" s="118"/>
      <c r="BE155" s="118"/>
      <c r="BF155" s="118"/>
      <c r="BG155" s="118"/>
      <c r="BH155" s="118"/>
      <c r="BL155" s="118"/>
      <c r="BM155" s="118"/>
      <c r="BN155" s="118"/>
      <c r="BO155" s="118"/>
      <c r="BS155" s="118"/>
      <c r="BT155" s="118"/>
      <c r="BU155" s="118"/>
      <c r="BV155" s="118"/>
      <c r="BZ155" s="118"/>
      <c r="CA155" s="118"/>
      <c r="CB155" s="118"/>
      <c r="CC155" s="118"/>
      <c r="CD155" s="270"/>
      <c r="CE155" s="254"/>
      <c r="CF155" s="254"/>
      <c r="CG155" s="254"/>
      <c r="CH155" s="254"/>
    </row>
    <row r="156" spans="1:86" s="74" customFormat="1">
      <c r="A156" s="117"/>
      <c r="B156" s="127"/>
      <c r="C156" s="128"/>
      <c r="D156" s="127"/>
      <c r="F156" s="140"/>
      <c r="G156" s="140"/>
      <c r="H156" s="140"/>
      <c r="I156" s="118"/>
      <c r="J156" s="118"/>
      <c r="N156" s="118"/>
      <c r="O156" s="118"/>
      <c r="P156" s="118"/>
      <c r="Q156" s="118"/>
      <c r="R156" s="118"/>
      <c r="V156" s="118"/>
      <c r="W156" s="118"/>
      <c r="X156" s="118"/>
      <c r="Y156" s="118"/>
      <c r="AC156" s="118"/>
      <c r="AD156" s="118"/>
      <c r="AE156" s="118"/>
      <c r="AF156" s="118"/>
      <c r="AJ156" s="118"/>
      <c r="AK156" s="118"/>
      <c r="AL156" s="118"/>
      <c r="AM156" s="118"/>
      <c r="AQ156" s="118"/>
      <c r="AR156" s="118"/>
      <c r="AS156" s="118"/>
      <c r="AT156" s="118"/>
      <c r="AX156" s="118"/>
      <c r="AY156" s="118"/>
      <c r="AZ156" s="118"/>
      <c r="BA156" s="118"/>
      <c r="BE156" s="118"/>
      <c r="BF156" s="118"/>
      <c r="BG156" s="118"/>
      <c r="BH156" s="118"/>
      <c r="BL156" s="118"/>
      <c r="BM156" s="118"/>
      <c r="BN156" s="118"/>
      <c r="BO156" s="118"/>
      <c r="BS156" s="118"/>
      <c r="BT156" s="118"/>
      <c r="BU156" s="118"/>
      <c r="BV156" s="118"/>
      <c r="BZ156" s="118"/>
      <c r="CA156" s="118"/>
      <c r="CB156" s="118"/>
      <c r="CC156" s="118"/>
      <c r="CD156" s="270"/>
      <c r="CE156" s="254"/>
      <c r="CF156" s="254"/>
      <c r="CG156" s="254"/>
      <c r="CH156" s="254"/>
    </row>
    <row r="157" spans="1:86" s="74" customFormat="1">
      <c r="A157" s="119"/>
      <c r="B157" s="125"/>
      <c r="C157" s="126"/>
      <c r="D157" s="125"/>
      <c r="F157" s="140"/>
      <c r="G157" s="140"/>
      <c r="H157" s="140"/>
      <c r="I157" s="118"/>
      <c r="J157" s="118"/>
      <c r="N157" s="118"/>
      <c r="O157" s="118"/>
      <c r="P157" s="118"/>
      <c r="Q157" s="118"/>
      <c r="R157" s="118"/>
      <c r="V157" s="118"/>
      <c r="W157" s="118"/>
      <c r="X157" s="118"/>
      <c r="Y157" s="118"/>
      <c r="AC157" s="118"/>
      <c r="AD157" s="118"/>
      <c r="AE157" s="118"/>
      <c r="AF157" s="118"/>
      <c r="AJ157" s="118"/>
      <c r="AK157" s="118"/>
      <c r="AL157" s="118"/>
      <c r="AM157" s="118"/>
      <c r="AQ157" s="118"/>
      <c r="AR157" s="118"/>
      <c r="AS157" s="118"/>
      <c r="AT157" s="118"/>
      <c r="AX157" s="118"/>
      <c r="AY157" s="118"/>
      <c r="AZ157" s="118"/>
      <c r="BA157" s="118"/>
      <c r="BE157" s="118"/>
      <c r="BF157" s="118"/>
      <c r="BG157" s="118"/>
      <c r="BH157" s="118"/>
      <c r="BL157" s="118"/>
      <c r="BM157" s="118"/>
      <c r="BN157" s="118"/>
      <c r="BO157" s="118"/>
      <c r="BS157" s="118"/>
      <c r="BT157" s="118"/>
      <c r="BU157" s="118"/>
      <c r="BV157" s="118"/>
      <c r="BZ157" s="118"/>
      <c r="CA157" s="118"/>
      <c r="CB157" s="118"/>
      <c r="CC157" s="118"/>
      <c r="CD157" s="270"/>
      <c r="CE157" s="254"/>
      <c r="CF157" s="254"/>
      <c r="CG157" s="254"/>
      <c r="CH157" s="254"/>
    </row>
    <row r="158" spans="1:86" s="74" customFormat="1">
      <c r="A158" s="117"/>
      <c r="B158" s="125"/>
      <c r="C158" s="126"/>
      <c r="D158" s="125"/>
      <c r="F158" s="140"/>
      <c r="G158" s="140"/>
      <c r="H158" s="140"/>
      <c r="I158" s="118"/>
      <c r="J158" s="118"/>
      <c r="N158" s="118"/>
      <c r="O158" s="118"/>
      <c r="P158" s="118"/>
      <c r="Q158" s="118"/>
      <c r="R158" s="118"/>
      <c r="V158" s="118"/>
      <c r="W158" s="118"/>
      <c r="X158" s="118"/>
      <c r="Y158" s="118"/>
      <c r="AC158" s="118"/>
      <c r="AD158" s="118"/>
      <c r="AE158" s="118"/>
      <c r="AF158" s="118"/>
      <c r="AJ158" s="118"/>
      <c r="AK158" s="118"/>
      <c r="AL158" s="118"/>
      <c r="AM158" s="118"/>
      <c r="AQ158" s="118"/>
      <c r="AR158" s="118"/>
      <c r="AS158" s="118"/>
      <c r="AT158" s="118"/>
      <c r="AX158" s="118"/>
      <c r="AY158" s="118"/>
      <c r="AZ158" s="118"/>
      <c r="BA158" s="118"/>
      <c r="BE158" s="118"/>
      <c r="BF158" s="118"/>
      <c r="BG158" s="118"/>
      <c r="BH158" s="118"/>
      <c r="BL158" s="118"/>
      <c r="BM158" s="118"/>
      <c r="BN158" s="118"/>
      <c r="BO158" s="118"/>
      <c r="BS158" s="118"/>
      <c r="BT158" s="118"/>
      <c r="BU158" s="118"/>
      <c r="BV158" s="118"/>
      <c r="BZ158" s="118"/>
      <c r="CA158" s="118"/>
      <c r="CB158" s="118"/>
      <c r="CC158" s="118"/>
      <c r="CD158" s="270"/>
      <c r="CE158" s="254"/>
      <c r="CF158" s="254"/>
      <c r="CG158" s="254"/>
      <c r="CH158" s="254"/>
    </row>
    <row r="159" spans="1:86" s="74" customFormat="1">
      <c r="A159" s="117"/>
      <c r="B159" s="118"/>
      <c r="C159" s="123"/>
      <c r="D159" s="118"/>
      <c r="F159" s="140"/>
      <c r="G159" s="140"/>
      <c r="H159" s="140"/>
      <c r="I159" s="118"/>
      <c r="J159" s="118"/>
      <c r="N159" s="118"/>
      <c r="O159" s="118"/>
      <c r="P159" s="118"/>
      <c r="Q159" s="118"/>
      <c r="R159" s="118"/>
      <c r="V159" s="118"/>
      <c r="W159" s="118"/>
      <c r="X159" s="118"/>
      <c r="Y159" s="118"/>
      <c r="AC159" s="118"/>
      <c r="AD159" s="118"/>
      <c r="AE159" s="118"/>
      <c r="AF159" s="118"/>
      <c r="AJ159" s="118"/>
      <c r="AK159" s="118"/>
      <c r="AL159" s="118"/>
      <c r="AM159" s="118"/>
      <c r="AQ159" s="118"/>
      <c r="AR159" s="118"/>
      <c r="AS159" s="118"/>
      <c r="AT159" s="118"/>
      <c r="AX159" s="118"/>
      <c r="AY159" s="118"/>
      <c r="AZ159" s="118"/>
      <c r="BA159" s="118"/>
      <c r="BE159" s="118"/>
      <c r="BF159" s="118"/>
      <c r="BG159" s="118"/>
      <c r="BH159" s="118"/>
      <c r="BL159" s="118"/>
      <c r="BM159" s="118"/>
      <c r="BN159" s="118"/>
      <c r="BO159" s="118"/>
      <c r="BS159" s="118"/>
      <c r="BT159" s="118"/>
      <c r="BU159" s="118"/>
      <c r="BV159" s="118"/>
      <c r="BZ159" s="118"/>
      <c r="CA159" s="118"/>
      <c r="CB159" s="118"/>
      <c r="CC159" s="118"/>
      <c r="CD159" s="270"/>
      <c r="CE159" s="254"/>
      <c r="CF159" s="254"/>
      <c r="CG159" s="254"/>
      <c r="CH159" s="254"/>
    </row>
    <row r="160" spans="1:86" s="74" customFormat="1">
      <c r="A160" s="117"/>
      <c r="B160" s="118"/>
      <c r="C160" s="123"/>
      <c r="D160" s="118"/>
      <c r="F160" s="140"/>
      <c r="G160" s="140"/>
      <c r="H160" s="140"/>
      <c r="I160" s="118"/>
      <c r="J160" s="118"/>
      <c r="N160" s="118"/>
      <c r="O160" s="118"/>
      <c r="P160" s="118"/>
      <c r="Q160" s="118"/>
      <c r="R160" s="118"/>
      <c r="V160" s="118"/>
      <c r="W160" s="118"/>
      <c r="X160" s="118"/>
      <c r="Y160" s="118"/>
      <c r="AC160" s="118"/>
      <c r="AD160" s="118"/>
      <c r="AE160" s="118"/>
      <c r="AF160" s="118"/>
      <c r="AJ160" s="118"/>
      <c r="AK160" s="118"/>
      <c r="AL160" s="118"/>
      <c r="AM160" s="118"/>
      <c r="AQ160" s="118"/>
      <c r="AR160" s="118"/>
      <c r="AS160" s="118"/>
      <c r="AT160" s="118"/>
      <c r="AX160" s="118"/>
      <c r="AY160" s="118"/>
      <c r="AZ160" s="118"/>
      <c r="BA160" s="118"/>
      <c r="BE160" s="118"/>
      <c r="BF160" s="118"/>
      <c r="BG160" s="118"/>
      <c r="BH160" s="118"/>
      <c r="BL160" s="118"/>
      <c r="BM160" s="118"/>
      <c r="BN160" s="118"/>
      <c r="BO160" s="118"/>
      <c r="BS160" s="118"/>
      <c r="BT160" s="118"/>
      <c r="BU160" s="118"/>
      <c r="BV160" s="118"/>
      <c r="BZ160" s="118"/>
      <c r="CA160" s="118"/>
      <c r="CB160" s="118"/>
      <c r="CC160" s="118"/>
      <c r="CD160" s="270"/>
      <c r="CE160" s="254"/>
      <c r="CF160" s="254"/>
      <c r="CG160" s="254"/>
      <c r="CH160" s="254"/>
    </row>
    <row r="161" spans="1:86" s="74" customFormat="1">
      <c r="A161" s="129"/>
      <c r="B161" s="130"/>
      <c r="C161" s="131"/>
      <c r="D161" s="130"/>
      <c r="F161" s="140"/>
      <c r="G161" s="140"/>
      <c r="H161" s="140"/>
      <c r="I161" s="118"/>
      <c r="J161" s="118"/>
      <c r="N161" s="118"/>
      <c r="O161" s="118"/>
      <c r="P161" s="118"/>
      <c r="Q161" s="118"/>
      <c r="R161" s="118"/>
      <c r="V161" s="118"/>
      <c r="W161" s="118"/>
      <c r="X161" s="118"/>
      <c r="Y161" s="118"/>
      <c r="AC161" s="118"/>
      <c r="AD161" s="118"/>
      <c r="AE161" s="118"/>
      <c r="AF161" s="118"/>
      <c r="AJ161" s="118"/>
      <c r="AK161" s="118"/>
      <c r="AL161" s="118"/>
      <c r="AM161" s="118"/>
      <c r="AQ161" s="118"/>
      <c r="AR161" s="118"/>
      <c r="AS161" s="118"/>
      <c r="AT161" s="118"/>
      <c r="AX161" s="118"/>
      <c r="AY161" s="118"/>
      <c r="AZ161" s="118"/>
      <c r="BA161" s="118"/>
      <c r="BE161" s="118"/>
      <c r="BF161" s="118"/>
      <c r="BG161" s="118"/>
      <c r="BH161" s="118"/>
      <c r="BL161" s="118"/>
      <c r="BM161" s="118"/>
      <c r="BN161" s="118"/>
      <c r="BO161" s="118"/>
      <c r="BS161" s="118"/>
      <c r="BT161" s="118"/>
      <c r="BU161" s="118"/>
      <c r="BV161" s="118"/>
      <c r="BZ161" s="118"/>
      <c r="CA161" s="118"/>
      <c r="CB161" s="118"/>
      <c r="CC161" s="118"/>
      <c r="CD161" s="270"/>
      <c r="CE161" s="254"/>
      <c r="CF161" s="254"/>
      <c r="CG161" s="254"/>
      <c r="CH161" s="254"/>
    </row>
    <row r="162" spans="1:86" s="74" customFormat="1">
      <c r="A162" s="119"/>
      <c r="B162" s="125"/>
      <c r="C162" s="126"/>
      <c r="D162" s="125"/>
      <c r="F162" s="140"/>
      <c r="G162" s="140"/>
      <c r="H162" s="140"/>
      <c r="I162" s="118"/>
      <c r="J162" s="118"/>
      <c r="N162" s="118"/>
      <c r="O162" s="118"/>
      <c r="P162" s="118"/>
      <c r="Q162" s="118"/>
      <c r="R162" s="118"/>
      <c r="V162" s="118"/>
      <c r="W162" s="118"/>
      <c r="X162" s="118"/>
      <c r="Y162" s="118"/>
      <c r="AC162" s="118"/>
      <c r="AD162" s="118"/>
      <c r="AE162" s="118"/>
      <c r="AF162" s="118"/>
      <c r="AJ162" s="118"/>
      <c r="AK162" s="118"/>
      <c r="AL162" s="118"/>
      <c r="AM162" s="118"/>
      <c r="AQ162" s="118"/>
      <c r="AR162" s="118"/>
      <c r="AS162" s="118"/>
      <c r="AT162" s="118"/>
      <c r="AX162" s="118"/>
      <c r="AY162" s="118"/>
      <c r="AZ162" s="118"/>
      <c r="BA162" s="118"/>
      <c r="BE162" s="118"/>
      <c r="BF162" s="118"/>
      <c r="BG162" s="118"/>
      <c r="BH162" s="118"/>
      <c r="BL162" s="118"/>
      <c r="BM162" s="118"/>
      <c r="BN162" s="118"/>
      <c r="BO162" s="118"/>
      <c r="BS162" s="118"/>
      <c r="BT162" s="118"/>
      <c r="BU162" s="118"/>
      <c r="BV162" s="118"/>
      <c r="BZ162" s="118"/>
      <c r="CA162" s="118"/>
      <c r="CB162" s="118"/>
      <c r="CC162" s="118"/>
      <c r="CD162" s="270"/>
      <c r="CE162" s="254"/>
      <c r="CF162" s="254"/>
      <c r="CG162" s="254"/>
      <c r="CH162" s="254"/>
    </row>
    <row r="163" spans="1:86" s="74" customFormat="1">
      <c r="A163" s="119"/>
      <c r="B163" s="125"/>
      <c r="C163" s="126"/>
      <c r="D163" s="125"/>
      <c r="F163" s="140"/>
      <c r="G163" s="140"/>
      <c r="H163" s="140"/>
      <c r="I163" s="118"/>
      <c r="J163" s="118"/>
      <c r="N163" s="118"/>
      <c r="O163" s="118"/>
      <c r="P163" s="118"/>
      <c r="Q163" s="118"/>
      <c r="R163" s="118"/>
      <c r="V163" s="118"/>
      <c r="W163" s="118"/>
      <c r="X163" s="118"/>
      <c r="Y163" s="118"/>
      <c r="AC163" s="118"/>
      <c r="AD163" s="118"/>
      <c r="AE163" s="118"/>
      <c r="AF163" s="118"/>
      <c r="AJ163" s="118"/>
      <c r="AK163" s="118"/>
      <c r="AL163" s="118"/>
      <c r="AM163" s="118"/>
      <c r="AQ163" s="118"/>
      <c r="AR163" s="118"/>
      <c r="AS163" s="118"/>
      <c r="AT163" s="118"/>
      <c r="AX163" s="118"/>
      <c r="AY163" s="118"/>
      <c r="AZ163" s="118"/>
      <c r="BA163" s="118"/>
      <c r="BE163" s="118"/>
      <c r="BF163" s="118"/>
      <c r="BG163" s="118"/>
      <c r="BH163" s="118"/>
      <c r="BL163" s="118"/>
      <c r="BM163" s="118"/>
      <c r="BN163" s="118"/>
      <c r="BO163" s="118"/>
      <c r="BS163" s="118"/>
      <c r="BT163" s="118"/>
      <c r="BU163" s="118"/>
      <c r="BV163" s="118"/>
      <c r="BZ163" s="118"/>
      <c r="CA163" s="118"/>
      <c r="CB163" s="118"/>
      <c r="CC163" s="118"/>
      <c r="CD163" s="270"/>
      <c r="CE163" s="254"/>
      <c r="CF163" s="254"/>
      <c r="CG163" s="254"/>
      <c r="CH163" s="254"/>
    </row>
    <row r="164" spans="1:86" s="74" customFormat="1">
      <c r="A164" s="129"/>
      <c r="B164" s="118"/>
      <c r="C164" s="123"/>
      <c r="D164" s="118"/>
      <c r="F164" s="140"/>
      <c r="G164" s="140"/>
      <c r="H164" s="140"/>
      <c r="I164" s="118"/>
      <c r="J164" s="118"/>
      <c r="N164" s="118"/>
      <c r="O164" s="118"/>
      <c r="P164" s="118"/>
      <c r="Q164" s="118"/>
      <c r="R164" s="118"/>
      <c r="V164" s="118"/>
      <c r="W164" s="118"/>
      <c r="X164" s="118"/>
      <c r="Y164" s="118"/>
      <c r="AC164" s="118"/>
      <c r="AD164" s="118"/>
      <c r="AE164" s="118"/>
      <c r="AF164" s="118"/>
      <c r="AJ164" s="118"/>
      <c r="AK164" s="118"/>
      <c r="AL164" s="118"/>
      <c r="AM164" s="118"/>
      <c r="AQ164" s="118"/>
      <c r="AR164" s="118"/>
      <c r="AS164" s="118"/>
      <c r="AT164" s="118"/>
      <c r="AX164" s="118"/>
      <c r="AY164" s="118"/>
      <c r="AZ164" s="118"/>
      <c r="BA164" s="118"/>
      <c r="BE164" s="118"/>
      <c r="BF164" s="118"/>
      <c r="BG164" s="118"/>
      <c r="BH164" s="118"/>
      <c r="BL164" s="118"/>
      <c r="BM164" s="118"/>
      <c r="BN164" s="118"/>
      <c r="BO164" s="118"/>
      <c r="BS164" s="118"/>
      <c r="BT164" s="118"/>
      <c r="BU164" s="118"/>
      <c r="BV164" s="118"/>
      <c r="BZ164" s="118"/>
      <c r="CA164" s="118"/>
      <c r="CB164" s="118"/>
      <c r="CC164" s="118"/>
      <c r="CD164" s="270"/>
      <c r="CE164" s="254"/>
      <c r="CF164" s="254"/>
      <c r="CG164" s="254"/>
      <c r="CH164" s="254"/>
    </row>
    <row r="165" spans="1:86" s="74" customFormat="1">
      <c r="A165" s="119"/>
      <c r="B165" s="125"/>
      <c r="C165" s="126"/>
      <c r="D165" s="125"/>
      <c r="F165" s="140"/>
      <c r="G165" s="140"/>
      <c r="H165" s="140"/>
      <c r="I165" s="118"/>
      <c r="J165" s="118"/>
      <c r="N165" s="118"/>
      <c r="O165" s="118"/>
      <c r="P165" s="118"/>
      <c r="Q165" s="118"/>
      <c r="R165" s="118"/>
      <c r="V165" s="118"/>
      <c r="W165" s="118"/>
      <c r="X165" s="118"/>
      <c r="Y165" s="118"/>
      <c r="AC165" s="118"/>
      <c r="AD165" s="118"/>
      <c r="AE165" s="118"/>
      <c r="AF165" s="118"/>
      <c r="AJ165" s="118"/>
      <c r="AK165" s="118"/>
      <c r="AL165" s="118"/>
      <c r="AM165" s="118"/>
      <c r="AQ165" s="118"/>
      <c r="AR165" s="118"/>
      <c r="AS165" s="118"/>
      <c r="AT165" s="118"/>
      <c r="AX165" s="118"/>
      <c r="AY165" s="118"/>
      <c r="AZ165" s="118"/>
      <c r="BA165" s="118"/>
      <c r="BE165" s="118"/>
      <c r="BF165" s="118"/>
      <c r="BG165" s="118"/>
      <c r="BH165" s="118"/>
      <c r="BL165" s="118"/>
      <c r="BM165" s="118"/>
      <c r="BN165" s="118"/>
      <c r="BO165" s="118"/>
      <c r="BS165" s="118"/>
      <c r="BT165" s="118"/>
      <c r="BU165" s="118"/>
      <c r="BV165" s="118"/>
      <c r="BZ165" s="118"/>
      <c r="CA165" s="118"/>
      <c r="CB165" s="118"/>
      <c r="CC165" s="118"/>
      <c r="CD165" s="270"/>
      <c r="CE165" s="254"/>
      <c r="CF165" s="254"/>
      <c r="CG165" s="254"/>
      <c r="CH165" s="254"/>
    </row>
    <row r="166" spans="1:86" s="74" customFormat="1">
      <c r="A166" s="119"/>
      <c r="B166" s="125"/>
      <c r="C166" s="126"/>
      <c r="D166" s="125"/>
      <c r="F166" s="140"/>
      <c r="G166" s="140"/>
      <c r="H166" s="140"/>
      <c r="I166" s="118"/>
      <c r="J166" s="118"/>
      <c r="N166" s="118"/>
      <c r="O166" s="118"/>
      <c r="P166" s="118"/>
      <c r="Q166" s="118"/>
      <c r="R166" s="118"/>
      <c r="V166" s="118"/>
      <c r="W166" s="118"/>
      <c r="X166" s="118"/>
      <c r="Y166" s="118"/>
      <c r="AC166" s="118"/>
      <c r="AD166" s="118"/>
      <c r="AE166" s="118"/>
      <c r="AF166" s="118"/>
      <c r="AJ166" s="118"/>
      <c r="AK166" s="118"/>
      <c r="AL166" s="118"/>
      <c r="AM166" s="118"/>
      <c r="AQ166" s="118"/>
      <c r="AR166" s="118"/>
      <c r="AS166" s="118"/>
      <c r="AT166" s="118"/>
      <c r="AX166" s="118"/>
      <c r="AY166" s="118"/>
      <c r="AZ166" s="118"/>
      <c r="BA166" s="118"/>
      <c r="BE166" s="118"/>
      <c r="BF166" s="118"/>
      <c r="BG166" s="118"/>
      <c r="BH166" s="118"/>
      <c r="BL166" s="118"/>
      <c r="BM166" s="118"/>
      <c r="BN166" s="118"/>
      <c r="BO166" s="118"/>
      <c r="BS166" s="118"/>
      <c r="BT166" s="118"/>
      <c r="BU166" s="118"/>
      <c r="BV166" s="118"/>
      <c r="BZ166" s="118"/>
      <c r="CA166" s="118"/>
      <c r="CB166" s="118"/>
      <c r="CC166" s="118"/>
      <c r="CD166" s="270"/>
      <c r="CE166" s="254"/>
      <c r="CF166" s="254"/>
      <c r="CG166" s="254"/>
      <c r="CH166" s="254"/>
    </row>
    <row r="167" spans="1:86" s="74" customFormat="1">
      <c r="A167" s="119"/>
      <c r="B167" s="125"/>
      <c r="C167" s="126"/>
      <c r="D167" s="125"/>
      <c r="F167" s="140"/>
      <c r="G167" s="140"/>
      <c r="H167" s="140"/>
      <c r="I167" s="118"/>
      <c r="J167" s="118"/>
      <c r="N167" s="118"/>
      <c r="O167" s="118"/>
      <c r="P167" s="118"/>
      <c r="Q167" s="118"/>
      <c r="R167" s="118"/>
      <c r="V167" s="118"/>
      <c r="W167" s="118"/>
      <c r="X167" s="118"/>
      <c r="Y167" s="118"/>
      <c r="AC167" s="118"/>
      <c r="AD167" s="118"/>
      <c r="AE167" s="118"/>
      <c r="AF167" s="118"/>
      <c r="AJ167" s="118"/>
      <c r="AK167" s="118"/>
      <c r="AL167" s="118"/>
      <c r="AM167" s="118"/>
      <c r="AQ167" s="118"/>
      <c r="AR167" s="118"/>
      <c r="AS167" s="118"/>
      <c r="AT167" s="118"/>
      <c r="AX167" s="118"/>
      <c r="AY167" s="118"/>
      <c r="AZ167" s="118"/>
      <c r="BA167" s="118"/>
      <c r="BE167" s="118"/>
      <c r="BF167" s="118"/>
      <c r="BG167" s="118"/>
      <c r="BH167" s="118"/>
      <c r="BL167" s="118"/>
      <c r="BM167" s="118"/>
      <c r="BN167" s="118"/>
      <c r="BO167" s="118"/>
      <c r="BS167" s="118"/>
      <c r="BT167" s="118"/>
      <c r="BU167" s="118"/>
      <c r="BV167" s="118"/>
      <c r="BZ167" s="118"/>
      <c r="CA167" s="118"/>
      <c r="CB167" s="118"/>
      <c r="CC167" s="118"/>
      <c r="CD167" s="270"/>
      <c r="CE167" s="254"/>
      <c r="CF167" s="254"/>
      <c r="CG167" s="254"/>
      <c r="CH167" s="254"/>
    </row>
    <row r="168" spans="1:86" s="74" customFormat="1">
      <c r="A168" s="119"/>
      <c r="B168" s="125"/>
      <c r="C168" s="126"/>
      <c r="D168" s="125"/>
      <c r="F168" s="140"/>
      <c r="G168" s="140"/>
      <c r="H168" s="140"/>
      <c r="I168" s="118"/>
      <c r="J168" s="118"/>
      <c r="N168" s="118"/>
      <c r="O168" s="118"/>
      <c r="P168" s="118"/>
      <c r="Q168" s="118"/>
      <c r="R168" s="118"/>
      <c r="V168" s="118"/>
      <c r="W168" s="118"/>
      <c r="X168" s="118"/>
      <c r="Y168" s="118"/>
      <c r="AC168" s="118"/>
      <c r="AD168" s="118"/>
      <c r="AE168" s="118"/>
      <c r="AF168" s="118"/>
      <c r="AJ168" s="118"/>
      <c r="AK168" s="118"/>
      <c r="AL168" s="118"/>
      <c r="AM168" s="118"/>
      <c r="AQ168" s="118"/>
      <c r="AR168" s="118"/>
      <c r="AS168" s="118"/>
      <c r="AT168" s="118"/>
      <c r="AX168" s="118"/>
      <c r="AY168" s="118"/>
      <c r="AZ168" s="118"/>
      <c r="BA168" s="118"/>
      <c r="BE168" s="118"/>
      <c r="BF168" s="118"/>
      <c r="BG168" s="118"/>
      <c r="BH168" s="118"/>
      <c r="BL168" s="118"/>
      <c r="BM168" s="118"/>
      <c r="BN168" s="118"/>
      <c r="BO168" s="118"/>
      <c r="BS168" s="118"/>
      <c r="BT168" s="118"/>
      <c r="BU168" s="118"/>
      <c r="BV168" s="118"/>
      <c r="BZ168" s="118"/>
      <c r="CA168" s="118"/>
      <c r="CB168" s="118"/>
      <c r="CC168" s="118"/>
      <c r="CD168" s="270"/>
      <c r="CE168" s="254"/>
      <c r="CF168" s="254"/>
      <c r="CG168" s="254"/>
      <c r="CH168" s="254"/>
    </row>
    <row r="169" spans="1:86" s="74" customFormat="1">
      <c r="A169" s="129"/>
      <c r="B169" s="118"/>
      <c r="C169" s="123"/>
      <c r="D169" s="118"/>
      <c r="F169" s="140"/>
      <c r="G169" s="140"/>
      <c r="H169" s="140"/>
      <c r="I169" s="118"/>
      <c r="J169" s="118"/>
      <c r="CD169" s="270"/>
      <c r="CE169" s="254"/>
      <c r="CF169" s="254"/>
      <c r="CG169" s="254"/>
      <c r="CH169" s="254"/>
    </row>
    <row r="170" spans="1:86">
      <c r="F170" s="140"/>
      <c r="G170" s="140"/>
      <c r="H170" s="140"/>
      <c r="I170" s="118"/>
      <c r="J170" s="118"/>
    </row>
    <row r="171" spans="1:86">
      <c r="F171" s="140"/>
      <c r="G171" s="140"/>
      <c r="H171" s="140"/>
      <c r="I171" s="118"/>
      <c r="J171" s="118"/>
    </row>
    <row r="172" spans="1:86">
      <c r="C172" s="49"/>
      <c r="F172" s="140"/>
      <c r="G172" s="140"/>
      <c r="H172" s="140"/>
      <c r="I172" s="118"/>
      <c r="J172" s="118"/>
    </row>
    <row r="173" spans="1:86">
      <c r="C173" s="49"/>
      <c r="F173" s="140"/>
      <c r="G173" s="140"/>
      <c r="H173" s="140"/>
      <c r="I173" s="118"/>
      <c r="J173" s="118"/>
    </row>
    <row r="174" spans="1:86">
      <c r="C174" s="49"/>
      <c r="F174" s="140"/>
      <c r="G174" s="140"/>
      <c r="H174" s="140"/>
      <c r="I174" s="118"/>
      <c r="J174" s="118"/>
    </row>
    <row r="175" spans="1:86">
      <c r="C175" s="49"/>
      <c r="F175" s="140"/>
      <c r="G175" s="140"/>
      <c r="H175" s="140"/>
      <c r="I175" s="118"/>
      <c r="J175" s="118"/>
    </row>
    <row r="176" spans="1:86">
      <c r="C176" s="49"/>
      <c r="F176" s="140"/>
      <c r="G176" s="140"/>
      <c r="H176" s="140"/>
      <c r="I176" s="118"/>
      <c r="J176" s="118"/>
    </row>
  </sheetData>
  <mergeCells count="113">
    <mergeCell ref="A3:J3"/>
    <mergeCell ref="CC7:CC8"/>
    <mergeCell ref="I5:J5"/>
    <mergeCell ref="BK7:BK8"/>
    <mergeCell ref="BM7:BM8"/>
    <mergeCell ref="BN7:BN8"/>
    <mergeCell ref="BO7:BO8"/>
    <mergeCell ref="BQ7:BQ8"/>
    <mergeCell ref="BR7:BR8"/>
    <mergeCell ref="AT7:AT8"/>
    <mergeCell ref="AV7:AV8"/>
    <mergeCell ref="AW7:AW8"/>
    <mergeCell ref="AY7:AY8"/>
    <mergeCell ref="AZ7:AZ8"/>
    <mergeCell ref="BA7:BA8"/>
    <mergeCell ref="AF7:AF8"/>
    <mergeCell ref="AH7:AH8"/>
    <mergeCell ref="AI7:AI8"/>
    <mergeCell ref="CA6:CC6"/>
    <mergeCell ref="AN6:AN8"/>
    <mergeCell ref="BF6:BH6"/>
    <mergeCell ref="BY7:BY8"/>
    <mergeCell ref="BS6:BS8"/>
    <mergeCell ref="AP7:AP8"/>
    <mergeCell ref="CB7:CB8"/>
    <mergeCell ref="BW6:BW8"/>
    <mergeCell ref="BX6:BY6"/>
    <mergeCell ref="BZ6:BZ8"/>
    <mergeCell ref="BT7:BT8"/>
    <mergeCell ref="BU7:BU8"/>
    <mergeCell ref="BV7:BV8"/>
    <mergeCell ref="BX7:BX8"/>
    <mergeCell ref="BT6:BV6"/>
    <mergeCell ref="CA7:CA8"/>
    <mergeCell ref="BW5:BY5"/>
    <mergeCell ref="I6:I8"/>
    <mergeCell ref="J6:J8"/>
    <mergeCell ref="K6:K8"/>
    <mergeCell ref="L6:M6"/>
    <mergeCell ref="S5:Y5"/>
    <mergeCell ref="Z5:AF5"/>
    <mergeCell ref="AG5:AM5"/>
    <mergeCell ref="AN5:AT5"/>
    <mergeCell ref="AU5:BA5"/>
    <mergeCell ref="BB5:BH5"/>
    <mergeCell ref="O6:Q6"/>
    <mergeCell ref="S6:S8"/>
    <mergeCell ref="T6:U6"/>
    <mergeCell ref="V6:V8"/>
    <mergeCell ref="W6:Y6"/>
    <mergeCell ref="BD7:BD8"/>
    <mergeCell ref="BI5:BO5"/>
    <mergeCell ref="BP5:BV5"/>
    <mergeCell ref="BC6:BD6"/>
    <mergeCell ref="BE6:BE8"/>
    <mergeCell ref="AO7:AO8"/>
    <mergeCell ref="BQ6:BR6"/>
    <mergeCell ref="X7:X8"/>
    <mergeCell ref="I4:J4"/>
    <mergeCell ref="B84:J85"/>
    <mergeCell ref="AA6:AB6"/>
    <mergeCell ref="AY6:BA6"/>
    <mergeCell ref="B2:I2"/>
    <mergeCell ref="L4:M4"/>
    <mergeCell ref="AB7:AB8"/>
    <mergeCell ref="AD7:AD8"/>
    <mergeCell ref="AE7:AE8"/>
    <mergeCell ref="AL7:AL8"/>
    <mergeCell ref="AM7:AM8"/>
    <mergeCell ref="AC6:AC8"/>
    <mergeCell ref="Z6:Z8"/>
    <mergeCell ref="AK7:AK8"/>
    <mergeCell ref="Y7:Y8"/>
    <mergeCell ref="AD6:AF6"/>
    <mergeCell ref="AG6:AG8"/>
    <mergeCell ref="AH6:AI6"/>
    <mergeCell ref="AJ6:AJ8"/>
    <mergeCell ref="AK6:AM6"/>
    <mergeCell ref="AA7:AA8"/>
    <mergeCell ref="T7:T8"/>
    <mergeCell ref="U7:U8"/>
    <mergeCell ref="W7:W8"/>
    <mergeCell ref="A5:A8"/>
    <mergeCell ref="B5:B8"/>
    <mergeCell ref="D5:D8"/>
    <mergeCell ref="E5:E8"/>
    <mergeCell ref="K5:Q5"/>
    <mergeCell ref="N6:N8"/>
    <mergeCell ref="L7:L8"/>
    <mergeCell ref="F5:F8"/>
    <mergeCell ref="M7:M8"/>
    <mergeCell ref="O7:O8"/>
    <mergeCell ref="P7:P8"/>
    <mergeCell ref="Q7:Q8"/>
    <mergeCell ref="BI6:BI8"/>
    <mergeCell ref="BJ6:BK6"/>
    <mergeCell ref="BL6:BL8"/>
    <mergeCell ref="BM6:BO6"/>
    <mergeCell ref="BP6:BP8"/>
    <mergeCell ref="BF7:BF8"/>
    <mergeCell ref="BG7:BG8"/>
    <mergeCell ref="BH7:BH8"/>
    <mergeCell ref="BJ7:BJ8"/>
    <mergeCell ref="AR7:AR8"/>
    <mergeCell ref="AS7:AS8"/>
    <mergeCell ref="AR6:AT6"/>
    <mergeCell ref="AU6:AU8"/>
    <mergeCell ref="AV6:AW6"/>
    <mergeCell ref="AX6:AX8"/>
    <mergeCell ref="AQ6:AQ8"/>
    <mergeCell ref="AO6:AP6"/>
    <mergeCell ref="BC7:BC8"/>
    <mergeCell ref="BB6:BB8"/>
  </mergeCells>
  <printOptions horizontalCentered="1"/>
  <pageMargins left="0.196850393700787" right="0.196850393700787" top="0" bottom="0.15748031496063" header="0.31496062992126" footer="0.31496062992126"/>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F74"/>
  <sheetViews>
    <sheetView workbookViewId="0">
      <selection activeCell="H24" sqref="H24"/>
    </sheetView>
  </sheetViews>
  <sheetFormatPr defaultColWidth="11.42578125" defaultRowHeight="15"/>
  <cols>
    <col min="1" max="1" width="5.28515625" style="170" customWidth="1"/>
    <col min="2" max="2" width="43.28515625" style="176" customWidth="1"/>
    <col min="3" max="3" width="11.42578125" style="227" customWidth="1"/>
    <col min="4" max="4" width="12.85546875" style="228" customWidth="1"/>
    <col min="5" max="5" width="12" style="174" customWidth="1"/>
    <col min="6" max="6" width="11.5703125" style="174" customWidth="1"/>
    <col min="7" max="8" width="12.5703125" style="175" customWidth="1"/>
    <col min="9" max="9" width="11.42578125" style="176" customWidth="1"/>
    <col min="10" max="10" width="10.42578125" style="176" customWidth="1"/>
    <col min="11" max="11" width="13.7109375" style="176" customWidth="1"/>
    <col min="12" max="12" width="15.42578125" style="176" customWidth="1"/>
    <col min="13" max="15" width="9.140625" style="176" customWidth="1"/>
    <col min="16" max="16" width="13.7109375" style="176" customWidth="1"/>
    <col min="17" max="240" width="9.140625" style="176" customWidth="1"/>
    <col min="241" max="245" width="9.140625" style="161" customWidth="1"/>
    <col min="246" max="246" width="5.28515625" style="161" customWidth="1"/>
    <col min="247" max="247" width="47.7109375" style="161" customWidth="1"/>
    <col min="248" max="250" width="11.42578125" style="161"/>
    <col min="251" max="251" width="5.28515625" style="161" customWidth="1"/>
    <col min="252" max="252" width="53.7109375" style="161" customWidth="1"/>
    <col min="253" max="253" width="11.42578125" style="161" customWidth="1"/>
    <col min="254" max="255" width="0" style="161" hidden="1" customWidth="1"/>
    <col min="256" max="256" width="14.5703125" style="161" customWidth="1"/>
    <col min="257" max="262" width="0" style="161" hidden="1" customWidth="1"/>
    <col min="263" max="263" width="12.7109375" style="161" customWidth="1"/>
    <col min="264" max="264" width="0" style="161" hidden="1" customWidth="1"/>
    <col min="265" max="265" width="11.42578125" style="161" customWidth="1"/>
    <col min="266" max="266" width="9.140625" style="161" customWidth="1"/>
    <col min="267" max="267" width="13.7109375" style="161" customWidth="1"/>
    <col min="268" max="268" width="15.42578125" style="161" customWidth="1"/>
    <col min="269" max="501" width="9.140625" style="161" customWidth="1"/>
    <col min="502" max="502" width="5.28515625" style="161" customWidth="1"/>
    <col min="503" max="503" width="47.7109375" style="161" customWidth="1"/>
    <col min="504" max="506" width="11.42578125" style="161"/>
    <col min="507" max="507" width="5.28515625" style="161" customWidth="1"/>
    <col min="508" max="508" width="53.7109375" style="161" customWidth="1"/>
    <col min="509" max="509" width="11.42578125" style="161" customWidth="1"/>
    <col min="510" max="511" width="0" style="161" hidden="1" customWidth="1"/>
    <col min="512" max="512" width="14.5703125" style="161" customWidth="1"/>
    <col min="513" max="518" width="0" style="161" hidden="1" customWidth="1"/>
    <col min="519" max="519" width="12.7109375" style="161" customWidth="1"/>
    <col min="520" max="520" width="0" style="161" hidden="1" customWidth="1"/>
    <col min="521" max="521" width="11.42578125" style="161" customWidth="1"/>
    <col min="522" max="522" width="9.140625" style="161" customWidth="1"/>
    <col min="523" max="523" width="13.7109375" style="161" customWidth="1"/>
    <col min="524" max="524" width="15.42578125" style="161" customWidth="1"/>
    <col min="525" max="757" width="9.140625" style="161" customWidth="1"/>
    <col min="758" max="758" width="5.28515625" style="161" customWidth="1"/>
    <col min="759" max="759" width="47.7109375" style="161" customWidth="1"/>
    <col min="760" max="762" width="11.42578125" style="161"/>
    <col min="763" max="763" width="5.28515625" style="161" customWidth="1"/>
    <col min="764" max="764" width="53.7109375" style="161" customWidth="1"/>
    <col min="765" max="765" width="11.42578125" style="161" customWidth="1"/>
    <col min="766" max="767" width="0" style="161" hidden="1" customWidth="1"/>
    <col min="768" max="768" width="14.5703125" style="161" customWidth="1"/>
    <col min="769" max="774" width="0" style="161" hidden="1" customWidth="1"/>
    <col min="775" max="775" width="12.7109375" style="161" customWidth="1"/>
    <col min="776" max="776" width="0" style="161" hidden="1" customWidth="1"/>
    <col min="777" max="777" width="11.42578125" style="161" customWidth="1"/>
    <col min="778" max="778" width="9.140625" style="161" customWidth="1"/>
    <col min="779" max="779" width="13.7109375" style="161" customWidth="1"/>
    <col min="780" max="780" width="15.42578125" style="161" customWidth="1"/>
    <col min="781" max="1013" width="9.140625" style="161" customWidth="1"/>
    <col min="1014" max="1014" width="5.28515625" style="161" customWidth="1"/>
    <col min="1015" max="1015" width="47.7109375" style="161" customWidth="1"/>
    <col min="1016" max="1018" width="11.42578125" style="161"/>
    <col min="1019" max="1019" width="5.28515625" style="161" customWidth="1"/>
    <col min="1020" max="1020" width="53.7109375" style="161" customWidth="1"/>
    <col min="1021" max="1021" width="11.42578125" style="161" customWidth="1"/>
    <col min="1022" max="1023" width="0" style="161" hidden="1" customWidth="1"/>
    <col min="1024" max="1024" width="14.5703125" style="161" customWidth="1"/>
    <col min="1025" max="1030" width="0" style="161" hidden="1" customWidth="1"/>
    <col min="1031" max="1031" width="12.7109375" style="161" customWidth="1"/>
    <col min="1032" max="1032" width="0" style="161" hidden="1" customWidth="1"/>
    <col min="1033" max="1033" width="11.42578125" style="161" customWidth="1"/>
    <col min="1034" max="1034" width="9.140625" style="161" customWidth="1"/>
    <col min="1035" max="1035" width="13.7109375" style="161" customWidth="1"/>
    <col min="1036" max="1036" width="15.42578125" style="161" customWidth="1"/>
    <col min="1037" max="1269" width="9.140625" style="161" customWidth="1"/>
    <col min="1270" max="1270" width="5.28515625" style="161" customWidth="1"/>
    <col min="1271" max="1271" width="47.7109375" style="161" customWidth="1"/>
    <col min="1272" max="1274" width="11.42578125" style="161"/>
    <col min="1275" max="1275" width="5.28515625" style="161" customWidth="1"/>
    <col min="1276" max="1276" width="53.7109375" style="161" customWidth="1"/>
    <col min="1277" max="1277" width="11.42578125" style="161" customWidth="1"/>
    <col min="1278" max="1279" width="0" style="161" hidden="1" customWidth="1"/>
    <col min="1280" max="1280" width="14.5703125" style="161" customWidth="1"/>
    <col min="1281" max="1286" width="0" style="161" hidden="1" customWidth="1"/>
    <col min="1287" max="1287" width="12.7109375" style="161" customWidth="1"/>
    <col min="1288" max="1288" width="0" style="161" hidden="1" customWidth="1"/>
    <col min="1289" max="1289" width="11.42578125" style="161" customWidth="1"/>
    <col min="1290" max="1290" width="9.140625" style="161" customWidth="1"/>
    <col min="1291" max="1291" width="13.7109375" style="161" customWidth="1"/>
    <col min="1292" max="1292" width="15.42578125" style="161" customWidth="1"/>
    <col min="1293" max="1525" width="9.140625" style="161" customWidth="1"/>
    <col min="1526" max="1526" width="5.28515625" style="161" customWidth="1"/>
    <col min="1527" max="1527" width="47.7109375" style="161" customWidth="1"/>
    <col min="1528" max="1530" width="11.42578125" style="161"/>
    <col min="1531" max="1531" width="5.28515625" style="161" customWidth="1"/>
    <col min="1532" max="1532" width="53.7109375" style="161" customWidth="1"/>
    <col min="1533" max="1533" width="11.42578125" style="161" customWidth="1"/>
    <col min="1534" max="1535" width="0" style="161" hidden="1" customWidth="1"/>
    <col min="1536" max="1536" width="14.5703125" style="161" customWidth="1"/>
    <col min="1537" max="1542" width="0" style="161" hidden="1" customWidth="1"/>
    <col min="1543" max="1543" width="12.7109375" style="161" customWidth="1"/>
    <col min="1544" max="1544" width="0" style="161" hidden="1" customWidth="1"/>
    <col min="1545" max="1545" width="11.42578125" style="161" customWidth="1"/>
    <col min="1546" max="1546" width="9.140625" style="161" customWidth="1"/>
    <col min="1547" max="1547" width="13.7109375" style="161" customWidth="1"/>
    <col min="1548" max="1548" width="15.42578125" style="161" customWidth="1"/>
    <col min="1549" max="1781" width="9.140625" style="161" customWidth="1"/>
    <col min="1782" max="1782" width="5.28515625" style="161" customWidth="1"/>
    <col min="1783" max="1783" width="47.7109375" style="161" customWidth="1"/>
    <col min="1784" max="1786" width="11.42578125" style="161"/>
    <col min="1787" max="1787" width="5.28515625" style="161" customWidth="1"/>
    <col min="1788" max="1788" width="53.7109375" style="161" customWidth="1"/>
    <col min="1789" max="1789" width="11.42578125" style="161" customWidth="1"/>
    <col min="1790" max="1791" width="0" style="161" hidden="1" customWidth="1"/>
    <col min="1792" max="1792" width="14.5703125" style="161" customWidth="1"/>
    <col min="1793" max="1798" width="0" style="161" hidden="1" customWidth="1"/>
    <col min="1799" max="1799" width="12.7109375" style="161" customWidth="1"/>
    <col min="1800" max="1800" width="0" style="161" hidden="1" customWidth="1"/>
    <col min="1801" max="1801" width="11.42578125" style="161" customWidth="1"/>
    <col min="1802" max="1802" width="9.140625" style="161" customWidth="1"/>
    <col min="1803" max="1803" width="13.7109375" style="161" customWidth="1"/>
    <col min="1804" max="1804" width="15.42578125" style="161" customWidth="1"/>
    <col min="1805" max="2037" width="9.140625" style="161" customWidth="1"/>
    <col min="2038" max="2038" width="5.28515625" style="161" customWidth="1"/>
    <col min="2039" max="2039" width="47.7109375" style="161" customWidth="1"/>
    <col min="2040" max="2042" width="11.42578125" style="161"/>
    <col min="2043" max="2043" width="5.28515625" style="161" customWidth="1"/>
    <col min="2044" max="2044" width="53.7109375" style="161" customWidth="1"/>
    <col min="2045" max="2045" width="11.42578125" style="161" customWidth="1"/>
    <col min="2046" max="2047" width="0" style="161" hidden="1" customWidth="1"/>
    <col min="2048" max="2048" width="14.5703125" style="161" customWidth="1"/>
    <col min="2049" max="2054" width="0" style="161" hidden="1" customWidth="1"/>
    <col min="2055" max="2055" width="12.7109375" style="161" customWidth="1"/>
    <col min="2056" max="2056" width="0" style="161" hidden="1" customWidth="1"/>
    <col min="2057" max="2057" width="11.42578125" style="161" customWidth="1"/>
    <col min="2058" max="2058" width="9.140625" style="161" customWidth="1"/>
    <col min="2059" max="2059" width="13.7109375" style="161" customWidth="1"/>
    <col min="2060" max="2060" width="15.42578125" style="161" customWidth="1"/>
    <col min="2061" max="2293" width="9.140625" style="161" customWidth="1"/>
    <col min="2294" max="2294" width="5.28515625" style="161" customWidth="1"/>
    <col min="2295" max="2295" width="47.7109375" style="161" customWidth="1"/>
    <col min="2296" max="2298" width="11.42578125" style="161"/>
    <col min="2299" max="2299" width="5.28515625" style="161" customWidth="1"/>
    <col min="2300" max="2300" width="53.7109375" style="161" customWidth="1"/>
    <col min="2301" max="2301" width="11.42578125" style="161" customWidth="1"/>
    <col min="2302" max="2303" width="0" style="161" hidden="1" customWidth="1"/>
    <col min="2304" max="2304" width="14.5703125" style="161" customWidth="1"/>
    <col min="2305" max="2310" width="0" style="161" hidden="1" customWidth="1"/>
    <col min="2311" max="2311" width="12.7109375" style="161" customWidth="1"/>
    <col min="2312" max="2312" width="0" style="161" hidden="1" customWidth="1"/>
    <col min="2313" max="2313" width="11.42578125" style="161" customWidth="1"/>
    <col min="2314" max="2314" width="9.140625" style="161" customWidth="1"/>
    <col min="2315" max="2315" width="13.7109375" style="161" customWidth="1"/>
    <col min="2316" max="2316" width="15.42578125" style="161" customWidth="1"/>
    <col min="2317" max="2549" width="9.140625" style="161" customWidth="1"/>
    <col min="2550" max="2550" width="5.28515625" style="161" customWidth="1"/>
    <col min="2551" max="2551" width="47.7109375" style="161" customWidth="1"/>
    <col min="2552" max="2554" width="11.42578125" style="161"/>
    <col min="2555" max="2555" width="5.28515625" style="161" customWidth="1"/>
    <col min="2556" max="2556" width="53.7109375" style="161" customWidth="1"/>
    <col min="2557" max="2557" width="11.42578125" style="161" customWidth="1"/>
    <col min="2558" max="2559" width="0" style="161" hidden="1" customWidth="1"/>
    <col min="2560" max="2560" width="14.5703125" style="161" customWidth="1"/>
    <col min="2561" max="2566" width="0" style="161" hidden="1" customWidth="1"/>
    <col min="2567" max="2567" width="12.7109375" style="161" customWidth="1"/>
    <col min="2568" max="2568" width="0" style="161" hidden="1" customWidth="1"/>
    <col min="2569" max="2569" width="11.42578125" style="161" customWidth="1"/>
    <col min="2570" max="2570" width="9.140625" style="161" customWidth="1"/>
    <col min="2571" max="2571" width="13.7109375" style="161" customWidth="1"/>
    <col min="2572" max="2572" width="15.42578125" style="161" customWidth="1"/>
    <col min="2573" max="2805" width="9.140625" style="161" customWidth="1"/>
    <col min="2806" max="2806" width="5.28515625" style="161" customWidth="1"/>
    <col min="2807" max="2807" width="47.7109375" style="161" customWidth="1"/>
    <col min="2808" max="2810" width="11.42578125" style="161"/>
    <col min="2811" max="2811" width="5.28515625" style="161" customWidth="1"/>
    <col min="2812" max="2812" width="53.7109375" style="161" customWidth="1"/>
    <col min="2813" max="2813" width="11.42578125" style="161" customWidth="1"/>
    <col min="2814" max="2815" width="0" style="161" hidden="1" customWidth="1"/>
    <col min="2816" max="2816" width="14.5703125" style="161" customWidth="1"/>
    <col min="2817" max="2822" width="0" style="161" hidden="1" customWidth="1"/>
    <col min="2823" max="2823" width="12.7109375" style="161" customWidth="1"/>
    <col min="2824" max="2824" width="0" style="161" hidden="1" customWidth="1"/>
    <col min="2825" max="2825" width="11.42578125" style="161" customWidth="1"/>
    <col min="2826" max="2826" width="9.140625" style="161" customWidth="1"/>
    <col min="2827" max="2827" width="13.7109375" style="161" customWidth="1"/>
    <col min="2828" max="2828" width="15.42578125" style="161" customWidth="1"/>
    <col min="2829" max="3061" width="9.140625" style="161" customWidth="1"/>
    <col min="3062" max="3062" width="5.28515625" style="161" customWidth="1"/>
    <col min="3063" max="3063" width="47.7109375" style="161" customWidth="1"/>
    <col min="3064" max="3066" width="11.42578125" style="161"/>
    <col min="3067" max="3067" width="5.28515625" style="161" customWidth="1"/>
    <col min="3068" max="3068" width="53.7109375" style="161" customWidth="1"/>
    <col min="3069" max="3069" width="11.42578125" style="161" customWidth="1"/>
    <col min="3070" max="3071" width="0" style="161" hidden="1" customWidth="1"/>
    <col min="3072" max="3072" width="14.5703125" style="161" customWidth="1"/>
    <col min="3073" max="3078" width="0" style="161" hidden="1" customWidth="1"/>
    <col min="3079" max="3079" width="12.7109375" style="161" customWidth="1"/>
    <col min="3080" max="3080" width="0" style="161" hidden="1" customWidth="1"/>
    <col min="3081" max="3081" width="11.42578125" style="161" customWidth="1"/>
    <col min="3082" max="3082" width="9.140625" style="161" customWidth="1"/>
    <col min="3083" max="3083" width="13.7109375" style="161" customWidth="1"/>
    <col min="3084" max="3084" width="15.42578125" style="161" customWidth="1"/>
    <col min="3085" max="3317" width="9.140625" style="161" customWidth="1"/>
    <col min="3318" max="3318" width="5.28515625" style="161" customWidth="1"/>
    <col min="3319" max="3319" width="47.7109375" style="161" customWidth="1"/>
    <col min="3320" max="3322" width="11.42578125" style="161"/>
    <col min="3323" max="3323" width="5.28515625" style="161" customWidth="1"/>
    <col min="3324" max="3324" width="53.7109375" style="161" customWidth="1"/>
    <col min="3325" max="3325" width="11.42578125" style="161" customWidth="1"/>
    <col min="3326" max="3327" width="0" style="161" hidden="1" customWidth="1"/>
    <col min="3328" max="3328" width="14.5703125" style="161" customWidth="1"/>
    <col min="3329" max="3334" width="0" style="161" hidden="1" customWidth="1"/>
    <col min="3335" max="3335" width="12.7109375" style="161" customWidth="1"/>
    <col min="3336" max="3336" width="0" style="161" hidden="1" customWidth="1"/>
    <col min="3337" max="3337" width="11.42578125" style="161" customWidth="1"/>
    <col min="3338" max="3338" width="9.140625" style="161" customWidth="1"/>
    <col min="3339" max="3339" width="13.7109375" style="161" customWidth="1"/>
    <col min="3340" max="3340" width="15.42578125" style="161" customWidth="1"/>
    <col min="3341" max="3573" width="9.140625" style="161" customWidth="1"/>
    <col min="3574" max="3574" width="5.28515625" style="161" customWidth="1"/>
    <col min="3575" max="3575" width="47.7109375" style="161" customWidth="1"/>
    <col min="3576" max="3578" width="11.42578125" style="161"/>
    <col min="3579" max="3579" width="5.28515625" style="161" customWidth="1"/>
    <col min="3580" max="3580" width="53.7109375" style="161" customWidth="1"/>
    <col min="3581" max="3581" width="11.42578125" style="161" customWidth="1"/>
    <col min="3582" max="3583" width="0" style="161" hidden="1" customWidth="1"/>
    <col min="3584" max="3584" width="14.5703125" style="161" customWidth="1"/>
    <col min="3585" max="3590" width="0" style="161" hidden="1" customWidth="1"/>
    <col min="3591" max="3591" width="12.7109375" style="161" customWidth="1"/>
    <col min="3592" max="3592" width="0" style="161" hidden="1" customWidth="1"/>
    <col min="3593" max="3593" width="11.42578125" style="161" customWidth="1"/>
    <col min="3594" max="3594" width="9.140625" style="161" customWidth="1"/>
    <col min="3595" max="3595" width="13.7109375" style="161" customWidth="1"/>
    <col min="3596" max="3596" width="15.42578125" style="161" customWidth="1"/>
    <col min="3597" max="3829" width="9.140625" style="161" customWidth="1"/>
    <col min="3830" max="3830" width="5.28515625" style="161" customWidth="1"/>
    <col min="3831" max="3831" width="47.7109375" style="161" customWidth="1"/>
    <col min="3832" max="3834" width="11.42578125" style="161"/>
    <col min="3835" max="3835" width="5.28515625" style="161" customWidth="1"/>
    <col min="3836" max="3836" width="53.7109375" style="161" customWidth="1"/>
    <col min="3837" max="3837" width="11.42578125" style="161" customWidth="1"/>
    <col min="3838" max="3839" width="0" style="161" hidden="1" customWidth="1"/>
    <col min="3840" max="3840" width="14.5703125" style="161" customWidth="1"/>
    <col min="3841" max="3846" width="0" style="161" hidden="1" customWidth="1"/>
    <col min="3847" max="3847" width="12.7109375" style="161" customWidth="1"/>
    <col min="3848" max="3848" width="0" style="161" hidden="1" customWidth="1"/>
    <col min="3849" max="3849" width="11.42578125" style="161" customWidth="1"/>
    <col min="3850" max="3850" width="9.140625" style="161" customWidth="1"/>
    <col min="3851" max="3851" width="13.7109375" style="161" customWidth="1"/>
    <col min="3852" max="3852" width="15.42578125" style="161" customWidth="1"/>
    <col min="3853" max="4085" width="9.140625" style="161" customWidth="1"/>
    <col min="4086" max="4086" width="5.28515625" style="161" customWidth="1"/>
    <col min="4087" max="4087" width="47.7109375" style="161" customWidth="1"/>
    <col min="4088" max="4090" width="11.42578125" style="161"/>
    <col min="4091" max="4091" width="5.28515625" style="161" customWidth="1"/>
    <col min="4092" max="4092" width="53.7109375" style="161" customWidth="1"/>
    <col min="4093" max="4093" width="11.42578125" style="161" customWidth="1"/>
    <col min="4094" max="4095" width="0" style="161" hidden="1" customWidth="1"/>
    <col min="4096" max="4096" width="14.5703125" style="161" customWidth="1"/>
    <col min="4097" max="4102" width="0" style="161" hidden="1" customWidth="1"/>
    <col min="4103" max="4103" width="12.7109375" style="161" customWidth="1"/>
    <col min="4104" max="4104" width="0" style="161" hidden="1" customWidth="1"/>
    <col min="4105" max="4105" width="11.42578125" style="161" customWidth="1"/>
    <col min="4106" max="4106" width="9.140625" style="161" customWidth="1"/>
    <col min="4107" max="4107" width="13.7109375" style="161" customWidth="1"/>
    <col min="4108" max="4108" width="15.42578125" style="161" customWidth="1"/>
    <col min="4109" max="4341" width="9.140625" style="161" customWidth="1"/>
    <col min="4342" max="4342" width="5.28515625" style="161" customWidth="1"/>
    <col min="4343" max="4343" width="47.7109375" style="161" customWidth="1"/>
    <col min="4344" max="4346" width="11.42578125" style="161"/>
    <col min="4347" max="4347" width="5.28515625" style="161" customWidth="1"/>
    <col min="4348" max="4348" width="53.7109375" style="161" customWidth="1"/>
    <col min="4349" max="4349" width="11.42578125" style="161" customWidth="1"/>
    <col min="4350" max="4351" width="0" style="161" hidden="1" customWidth="1"/>
    <col min="4352" max="4352" width="14.5703125" style="161" customWidth="1"/>
    <col min="4353" max="4358" width="0" style="161" hidden="1" customWidth="1"/>
    <col min="4359" max="4359" width="12.7109375" style="161" customWidth="1"/>
    <col min="4360" max="4360" width="0" style="161" hidden="1" customWidth="1"/>
    <col min="4361" max="4361" width="11.42578125" style="161" customWidth="1"/>
    <col min="4362" max="4362" width="9.140625" style="161" customWidth="1"/>
    <col min="4363" max="4363" width="13.7109375" style="161" customWidth="1"/>
    <col min="4364" max="4364" width="15.42578125" style="161" customWidth="1"/>
    <col min="4365" max="4597" width="9.140625" style="161" customWidth="1"/>
    <col min="4598" max="4598" width="5.28515625" style="161" customWidth="1"/>
    <col min="4599" max="4599" width="47.7109375" style="161" customWidth="1"/>
    <col min="4600" max="4602" width="11.42578125" style="161"/>
    <col min="4603" max="4603" width="5.28515625" style="161" customWidth="1"/>
    <col min="4604" max="4604" width="53.7109375" style="161" customWidth="1"/>
    <col min="4605" max="4605" width="11.42578125" style="161" customWidth="1"/>
    <col min="4606" max="4607" width="0" style="161" hidden="1" customWidth="1"/>
    <col min="4608" max="4608" width="14.5703125" style="161" customWidth="1"/>
    <col min="4609" max="4614" width="0" style="161" hidden="1" customWidth="1"/>
    <col min="4615" max="4615" width="12.7109375" style="161" customWidth="1"/>
    <col min="4616" max="4616" width="0" style="161" hidden="1" customWidth="1"/>
    <col min="4617" max="4617" width="11.42578125" style="161" customWidth="1"/>
    <col min="4618" max="4618" width="9.140625" style="161" customWidth="1"/>
    <col min="4619" max="4619" width="13.7109375" style="161" customWidth="1"/>
    <col min="4620" max="4620" width="15.42578125" style="161" customWidth="1"/>
    <col min="4621" max="4853" width="9.140625" style="161" customWidth="1"/>
    <col min="4854" max="4854" width="5.28515625" style="161" customWidth="1"/>
    <col min="4855" max="4855" width="47.7109375" style="161" customWidth="1"/>
    <col min="4856" max="4858" width="11.42578125" style="161"/>
    <col min="4859" max="4859" width="5.28515625" style="161" customWidth="1"/>
    <col min="4860" max="4860" width="53.7109375" style="161" customWidth="1"/>
    <col min="4861" max="4861" width="11.42578125" style="161" customWidth="1"/>
    <col min="4862" max="4863" width="0" style="161" hidden="1" customWidth="1"/>
    <col min="4864" max="4864" width="14.5703125" style="161" customWidth="1"/>
    <col min="4865" max="4870" width="0" style="161" hidden="1" customWidth="1"/>
    <col min="4871" max="4871" width="12.7109375" style="161" customWidth="1"/>
    <col min="4872" max="4872" width="0" style="161" hidden="1" customWidth="1"/>
    <col min="4873" max="4873" width="11.42578125" style="161" customWidth="1"/>
    <col min="4874" max="4874" width="9.140625" style="161" customWidth="1"/>
    <col min="4875" max="4875" width="13.7109375" style="161" customWidth="1"/>
    <col min="4876" max="4876" width="15.42578125" style="161" customWidth="1"/>
    <col min="4877" max="5109" width="9.140625" style="161" customWidth="1"/>
    <col min="5110" max="5110" width="5.28515625" style="161" customWidth="1"/>
    <col min="5111" max="5111" width="47.7109375" style="161" customWidth="1"/>
    <col min="5112" max="5114" width="11.42578125" style="161"/>
    <col min="5115" max="5115" width="5.28515625" style="161" customWidth="1"/>
    <col min="5116" max="5116" width="53.7109375" style="161" customWidth="1"/>
    <col min="5117" max="5117" width="11.42578125" style="161" customWidth="1"/>
    <col min="5118" max="5119" width="0" style="161" hidden="1" customWidth="1"/>
    <col min="5120" max="5120" width="14.5703125" style="161" customWidth="1"/>
    <col min="5121" max="5126" width="0" style="161" hidden="1" customWidth="1"/>
    <col min="5127" max="5127" width="12.7109375" style="161" customWidth="1"/>
    <col min="5128" max="5128" width="0" style="161" hidden="1" customWidth="1"/>
    <col min="5129" max="5129" width="11.42578125" style="161" customWidth="1"/>
    <col min="5130" max="5130" width="9.140625" style="161" customWidth="1"/>
    <col min="5131" max="5131" width="13.7109375" style="161" customWidth="1"/>
    <col min="5132" max="5132" width="15.42578125" style="161" customWidth="1"/>
    <col min="5133" max="5365" width="9.140625" style="161" customWidth="1"/>
    <col min="5366" max="5366" width="5.28515625" style="161" customWidth="1"/>
    <col min="5367" max="5367" width="47.7109375" style="161" customWidth="1"/>
    <col min="5368" max="5370" width="11.42578125" style="161"/>
    <col min="5371" max="5371" width="5.28515625" style="161" customWidth="1"/>
    <col min="5372" max="5372" width="53.7109375" style="161" customWidth="1"/>
    <col min="5373" max="5373" width="11.42578125" style="161" customWidth="1"/>
    <col min="5374" max="5375" width="0" style="161" hidden="1" customWidth="1"/>
    <col min="5376" max="5376" width="14.5703125" style="161" customWidth="1"/>
    <col min="5377" max="5382" width="0" style="161" hidden="1" customWidth="1"/>
    <col min="5383" max="5383" width="12.7109375" style="161" customWidth="1"/>
    <col min="5384" max="5384" width="0" style="161" hidden="1" customWidth="1"/>
    <col min="5385" max="5385" width="11.42578125" style="161" customWidth="1"/>
    <col min="5386" max="5386" width="9.140625" style="161" customWidth="1"/>
    <col min="5387" max="5387" width="13.7109375" style="161" customWidth="1"/>
    <col min="5388" max="5388" width="15.42578125" style="161" customWidth="1"/>
    <col min="5389" max="5621" width="9.140625" style="161" customWidth="1"/>
    <col min="5622" max="5622" width="5.28515625" style="161" customWidth="1"/>
    <col min="5623" max="5623" width="47.7109375" style="161" customWidth="1"/>
    <col min="5624" max="5626" width="11.42578125" style="161"/>
    <col min="5627" max="5627" width="5.28515625" style="161" customWidth="1"/>
    <col min="5628" max="5628" width="53.7109375" style="161" customWidth="1"/>
    <col min="5629" max="5629" width="11.42578125" style="161" customWidth="1"/>
    <col min="5630" max="5631" width="0" style="161" hidden="1" customWidth="1"/>
    <col min="5632" max="5632" width="14.5703125" style="161" customWidth="1"/>
    <col min="5633" max="5638" width="0" style="161" hidden="1" customWidth="1"/>
    <col min="5639" max="5639" width="12.7109375" style="161" customWidth="1"/>
    <col min="5640" max="5640" width="0" style="161" hidden="1" customWidth="1"/>
    <col min="5641" max="5641" width="11.42578125" style="161" customWidth="1"/>
    <col min="5642" max="5642" width="9.140625" style="161" customWidth="1"/>
    <col min="5643" max="5643" width="13.7109375" style="161" customWidth="1"/>
    <col min="5644" max="5644" width="15.42578125" style="161" customWidth="1"/>
    <col min="5645" max="5877" width="9.140625" style="161" customWidth="1"/>
    <col min="5878" max="5878" width="5.28515625" style="161" customWidth="1"/>
    <col min="5879" max="5879" width="47.7109375" style="161" customWidth="1"/>
    <col min="5880" max="5882" width="11.42578125" style="161"/>
    <col min="5883" max="5883" width="5.28515625" style="161" customWidth="1"/>
    <col min="5884" max="5884" width="53.7109375" style="161" customWidth="1"/>
    <col min="5885" max="5885" width="11.42578125" style="161" customWidth="1"/>
    <col min="5886" max="5887" width="0" style="161" hidden="1" customWidth="1"/>
    <col min="5888" max="5888" width="14.5703125" style="161" customWidth="1"/>
    <col min="5889" max="5894" width="0" style="161" hidden="1" customWidth="1"/>
    <col min="5895" max="5895" width="12.7109375" style="161" customWidth="1"/>
    <col min="5896" max="5896" width="0" style="161" hidden="1" customWidth="1"/>
    <col min="5897" max="5897" width="11.42578125" style="161" customWidth="1"/>
    <col min="5898" max="5898" width="9.140625" style="161" customWidth="1"/>
    <col min="5899" max="5899" width="13.7109375" style="161" customWidth="1"/>
    <col min="5900" max="5900" width="15.42578125" style="161" customWidth="1"/>
    <col min="5901" max="6133" width="9.140625" style="161" customWidth="1"/>
    <col min="6134" max="6134" width="5.28515625" style="161" customWidth="1"/>
    <col min="6135" max="6135" width="47.7109375" style="161" customWidth="1"/>
    <col min="6136" max="6138" width="11.42578125" style="161"/>
    <col min="6139" max="6139" width="5.28515625" style="161" customWidth="1"/>
    <col min="6140" max="6140" width="53.7109375" style="161" customWidth="1"/>
    <col min="6141" max="6141" width="11.42578125" style="161" customWidth="1"/>
    <col min="6142" max="6143" width="0" style="161" hidden="1" customWidth="1"/>
    <col min="6144" max="6144" width="14.5703125" style="161" customWidth="1"/>
    <col min="6145" max="6150" width="0" style="161" hidden="1" customWidth="1"/>
    <col min="6151" max="6151" width="12.7109375" style="161" customWidth="1"/>
    <col min="6152" max="6152" width="0" style="161" hidden="1" customWidth="1"/>
    <col min="6153" max="6153" width="11.42578125" style="161" customWidth="1"/>
    <col min="6154" max="6154" width="9.140625" style="161" customWidth="1"/>
    <col min="6155" max="6155" width="13.7109375" style="161" customWidth="1"/>
    <col min="6156" max="6156" width="15.42578125" style="161" customWidth="1"/>
    <col min="6157" max="6389" width="9.140625" style="161" customWidth="1"/>
    <col min="6390" max="6390" width="5.28515625" style="161" customWidth="1"/>
    <col min="6391" max="6391" width="47.7109375" style="161" customWidth="1"/>
    <col min="6392" max="6394" width="11.42578125" style="161"/>
    <col min="6395" max="6395" width="5.28515625" style="161" customWidth="1"/>
    <col min="6396" max="6396" width="53.7109375" style="161" customWidth="1"/>
    <col min="6397" max="6397" width="11.42578125" style="161" customWidth="1"/>
    <col min="6398" max="6399" width="0" style="161" hidden="1" customWidth="1"/>
    <col min="6400" max="6400" width="14.5703125" style="161" customWidth="1"/>
    <col min="6401" max="6406" width="0" style="161" hidden="1" customWidth="1"/>
    <col min="6407" max="6407" width="12.7109375" style="161" customWidth="1"/>
    <col min="6408" max="6408" width="0" style="161" hidden="1" customWidth="1"/>
    <col min="6409" max="6409" width="11.42578125" style="161" customWidth="1"/>
    <col min="6410" max="6410" width="9.140625" style="161" customWidth="1"/>
    <col min="6411" max="6411" width="13.7109375" style="161" customWidth="1"/>
    <col min="6412" max="6412" width="15.42578125" style="161" customWidth="1"/>
    <col min="6413" max="6645" width="9.140625" style="161" customWidth="1"/>
    <col min="6646" max="6646" width="5.28515625" style="161" customWidth="1"/>
    <col min="6647" max="6647" width="47.7109375" style="161" customWidth="1"/>
    <col min="6648" max="6650" width="11.42578125" style="161"/>
    <col min="6651" max="6651" width="5.28515625" style="161" customWidth="1"/>
    <col min="6652" max="6652" width="53.7109375" style="161" customWidth="1"/>
    <col min="6653" max="6653" width="11.42578125" style="161" customWidth="1"/>
    <col min="6654" max="6655" width="0" style="161" hidden="1" customWidth="1"/>
    <col min="6656" max="6656" width="14.5703125" style="161" customWidth="1"/>
    <col min="6657" max="6662" width="0" style="161" hidden="1" customWidth="1"/>
    <col min="6663" max="6663" width="12.7109375" style="161" customWidth="1"/>
    <col min="6664" max="6664" width="0" style="161" hidden="1" customWidth="1"/>
    <col min="6665" max="6665" width="11.42578125" style="161" customWidth="1"/>
    <col min="6666" max="6666" width="9.140625" style="161" customWidth="1"/>
    <col min="6667" max="6667" width="13.7109375" style="161" customWidth="1"/>
    <col min="6668" max="6668" width="15.42578125" style="161" customWidth="1"/>
    <col min="6669" max="6901" width="9.140625" style="161" customWidth="1"/>
    <col min="6902" max="6902" width="5.28515625" style="161" customWidth="1"/>
    <col min="6903" max="6903" width="47.7109375" style="161" customWidth="1"/>
    <col min="6904" max="6906" width="11.42578125" style="161"/>
    <col min="6907" max="6907" width="5.28515625" style="161" customWidth="1"/>
    <col min="6908" max="6908" width="53.7109375" style="161" customWidth="1"/>
    <col min="6909" max="6909" width="11.42578125" style="161" customWidth="1"/>
    <col min="6910" max="6911" width="0" style="161" hidden="1" customWidth="1"/>
    <col min="6912" max="6912" width="14.5703125" style="161" customWidth="1"/>
    <col min="6913" max="6918" width="0" style="161" hidden="1" customWidth="1"/>
    <col min="6919" max="6919" width="12.7109375" style="161" customWidth="1"/>
    <col min="6920" max="6920" width="0" style="161" hidden="1" customWidth="1"/>
    <col min="6921" max="6921" width="11.42578125" style="161" customWidth="1"/>
    <col min="6922" max="6922" width="9.140625" style="161" customWidth="1"/>
    <col min="6923" max="6923" width="13.7109375" style="161" customWidth="1"/>
    <col min="6924" max="6924" width="15.42578125" style="161" customWidth="1"/>
    <col min="6925" max="7157" width="9.140625" style="161" customWidth="1"/>
    <col min="7158" max="7158" width="5.28515625" style="161" customWidth="1"/>
    <col min="7159" max="7159" width="47.7109375" style="161" customWidth="1"/>
    <col min="7160" max="7162" width="11.42578125" style="161"/>
    <col min="7163" max="7163" width="5.28515625" style="161" customWidth="1"/>
    <col min="7164" max="7164" width="53.7109375" style="161" customWidth="1"/>
    <col min="7165" max="7165" width="11.42578125" style="161" customWidth="1"/>
    <col min="7166" max="7167" width="0" style="161" hidden="1" customWidth="1"/>
    <col min="7168" max="7168" width="14.5703125" style="161" customWidth="1"/>
    <col min="7169" max="7174" width="0" style="161" hidden="1" customWidth="1"/>
    <col min="7175" max="7175" width="12.7109375" style="161" customWidth="1"/>
    <col min="7176" max="7176" width="0" style="161" hidden="1" customWidth="1"/>
    <col min="7177" max="7177" width="11.42578125" style="161" customWidth="1"/>
    <col min="7178" max="7178" width="9.140625" style="161" customWidth="1"/>
    <col min="7179" max="7179" width="13.7109375" style="161" customWidth="1"/>
    <col min="7180" max="7180" width="15.42578125" style="161" customWidth="1"/>
    <col min="7181" max="7413" width="9.140625" style="161" customWidth="1"/>
    <col min="7414" max="7414" width="5.28515625" style="161" customWidth="1"/>
    <col min="7415" max="7415" width="47.7109375" style="161" customWidth="1"/>
    <col min="7416" max="7418" width="11.42578125" style="161"/>
    <col min="7419" max="7419" width="5.28515625" style="161" customWidth="1"/>
    <col min="7420" max="7420" width="53.7109375" style="161" customWidth="1"/>
    <col min="7421" max="7421" width="11.42578125" style="161" customWidth="1"/>
    <col min="7422" max="7423" width="0" style="161" hidden="1" customWidth="1"/>
    <col min="7424" max="7424" width="14.5703125" style="161" customWidth="1"/>
    <col min="7425" max="7430" width="0" style="161" hidden="1" customWidth="1"/>
    <col min="7431" max="7431" width="12.7109375" style="161" customWidth="1"/>
    <col min="7432" max="7432" width="0" style="161" hidden="1" customWidth="1"/>
    <col min="7433" max="7433" width="11.42578125" style="161" customWidth="1"/>
    <col min="7434" max="7434" width="9.140625" style="161" customWidth="1"/>
    <col min="7435" max="7435" width="13.7109375" style="161" customWidth="1"/>
    <col min="7436" max="7436" width="15.42578125" style="161" customWidth="1"/>
    <col min="7437" max="7669" width="9.140625" style="161" customWidth="1"/>
    <col min="7670" max="7670" width="5.28515625" style="161" customWidth="1"/>
    <col min="7671" max="7671" width="47.7109375" style="161" customWidth="1"/>
    <col min="7672" max="7674" width="11.42578125" style="161"/>
    <col min="7675" max="7675" width="5.28515625" style="161" customWidth="1"/>
    <col min="7676" max="7676" width="53.7109375" style="161" customWidth="1"/>
    <col min="7677" max="7677" width="11.42578125" style="161" customWidth="1"/>
    <col min="7678" max="7679" width="0" style="161" hidden="1" customWidth="1"/>
    <col min="7680" max="7680" width="14.5703125" style="161" customWidth="1"/>
    <col min="7681" max="7686" width="0" style="161" hidden="1" customWidth="1"/>
    <col min="7687" max="7687" width="12.7109375" style="161" customWidth="1"/>
    <col min="7688" max="7688" width="0" style="161" hidden="1" customWidth="1"/>
    <col min="7689" max="7689" width="11.42578125" style="161" customWidth="1"/>
    <col min="7690" max="7690" width="9.140625" style="161" customWidth="1"/>
    <col min="7691" max="7691" width="13.7109375" style="161" customWidth="1"/>
    <col min="7692" max="7692" width="15.42578125" style="161" customWidth="1"/>
    <col min="7693" max="7925" width="9.140625" style="161" customWidth="1"/>
    <col min="7926" max="7926" width="5.28515625" style="161" customWidth="1"/>
    <col min="7927" max="7927" width="47.7109375" style="161" customWidth="1"/>
    <col min="7928" max="7930" width="11.42578125" style="161"/>
    <col min="7931" max="7931" width="5.28515625" style="161" customWidth="1"/>
    <col min="7932" max="7932" width="53.7109375" style="161" customWidth="1"/>
    <col min="7933" max="7933" width="11.42578125" style="161" customWidth="1"/>
    <col min="7934" max="7935" width="0" style="161" hidden="1" customWidth="1"/>
    <col min="7936" max="7936" width="14.5703125" style="161" customWidth="1"/>
    <col min="7937" max="7942" width="0" style="161" hidden="1" customWidth="1"/>
    <col min="7943" max="7943" width="12.7109375" style="161" customWidth="1"/>
    <col min="7944" max="7944" width="0" style="161" hidden="1" customWidth="1"/>
    <col min="7945" max="7945" width="11.42578125" style="161" customWidth="1"/>
    <col min="7946" max="7946" width="9.140625" style="161" customWidth="1"/>
    <col min="7947" max="7947" width="13.7109375" style="161" customWidth="1"/>
    <col min="7948" max="7948" width="15.42578125" style="161" customWidth="1"/>
    <col min="7949" max="8181" width="9.140625" style="161" customWidth="1"/>
    <col min="8182" max="8182" width="5.28515625" style="161" customWidth="1"/>
    <col min="8183" max="8183" width="47.7109375" style="161" customWidth="1"/>
    <col min="8184" max="8186" width="11.42578125" style="161"/>
    <col min="8187" max="8187" width="5.28515625" style="161" customWidth="1"/>
    <col min="8188" max="8188" width="53.7109375" style="161" customWidth="1"/>
    <col min="8189" max="8189" width="11.42578125" style="161" customWidth="1"/>
    <col min="8190" max="8191" width="0" style="161" hidden="1" customWidth="1"/>
    <col min="8192" max="8192" width="14.5703125" style="161" customWidth="1"/>
    <col min="8193" max="8198" width="0" style="161" hidden="1" customWidth="1"/>
    <col min="8199" max="8199" width="12.7109375" style="161" customWidth="1"/>
    <col min="8200" max="8200" width="0" style="161" hidden="1" customWidth="1"/>
    <col min="8201" max="8201" width="11.42578125" style="161" customWidth="1"/>
    <col min="8202" max="8202" width="9.140625" style="161" customWidth="1"/>
    <col min="8203" max="8203" width="13.7109375" style="161" customWidth="1"/>
    <col min="8204" max="8204" width="15.42578125" style="161" customWidth="1"/>
    <col min="8205" max="8437" width="9.140625" style="161" customWidth="1"/>
    <col min="8438" max="8438" width="5.28515625" style="161" customWidth="1"/>
    <col min="8439" max="8439" width="47.7109375" style="161" customWidth="1"/>
    <col min="8440" max="8442" width="11.42578125" style="161"/>
    <col min="8443" max="8443" width="5.28515625" style="161" customWidth="1"/>
    <col min="8444" max="8444" width="53.7109375" style="161" customWidth="1"/>
    <col min="8445" max="8445" width="11.42578125" style="161" customWidth="1"/>
    <col min="8446" max="8447" width="0" style="161" hidden="1" customWidth="1"/>
    <col min="8448" max="8448" width="14.5703125" style="161" customWidth="1"/>
    <col min="8449" max="8454" width="0" style="161" hidden="1" customWidth="1"/>
    <col min="8455" max="8455" width="12.7109375" style="161" customWidth="1"/>
    <col min="8456" max="8456" width="0" style="161" hidden="1" customWidth="1"/>
    <col min="8457" max="8457" width="11.42578125" style="161" customWidth="1"/>
    <col min="8458" max="8458" width="9.140625" style="161" customWidth="1"/>
    <col min="8459" max="8459" width="13.7109375" style="161" customWidth="1"/>
    <col min="8460" max="8460" width="15.42578125" style="161" customWidth="1"/>
    <col min="8461" max="8693" width="9.140625" style="161" customWidth="1"/>
    <col min="8694" max="8694" width="5.28515625" style="161" customWidth="1"/>
    <col min="8695" max="8695" width="47.7109375" style="161" customWidth="1"/>
    <col min="8696" max="8698" width="11.42578125" style="161"/>
    <col min="8699" max="8699" width="5.28515625" style="161" customWidth="1"/>
    <col min="8700" max="8700" width="53.7109375" style="161" customWidth="1"/>
    <col min="8701" max="8701" width="11.42578125" style="161" customWidth="1"/>
    <col min="8702" max="8703" width="0" style="161" hidden="1" customWidth="1"/>
    <col min="8704" max="8704" width="14.5703125" style="161" customWidth="1"/>
    <col min="8705" max="8710" width="0" style="161" hidden="1" customWidth="1"/>
    <col min="8711" max="8711" width="12.7109375" style="161" customWidth="1"/>
    <col min="8712" max="8712" width="0" style="161" hidden="1" customWidth="1"/>
    <col min="8713" max="8713" width="11.42578125" style="161" customWidth="1"/>
    <col min="8714" max="8714" width="9.140625" style="161" customWidth="1"/>
    <col min="8715" max="8715" width="13.7109375" style="161" customWidth="1"/>
    <col min="8716" max="8716" width="15.42578125" style="161" customWidth="1"/>
    <col min="8717" max="8949" width="9.140625" style="161" customWidth="1"/>
    <col min="8950" max="8950" width="5.28515625" style="161" customWidth="1"/>
    <col min="8951" max="8951" width="47.7109375" style="161" customWidth="1"/>
    <col min="8952" max="8954" width="11.42578125" style="161"/>
    <col min="8955" max="8955" width="5.28515625" style="161" customWidth="1"/>
    <col min="8956" max="8956" width="53.7109375" style="161" customWidth="1"/>
    <col min="8957" max="8957" width="11.42578125" style="161" customWidth="1"/>
    <col min="8958" max="8959" width="0" style="161" hidden="1" customWidth="1"/>
    <col min="8960" max="8960" width="14.5703125" style="161" customWidth="1"/>
    <col min="8961" max="8966" width="0" style="161" hidden="1" customWidth="1"/>
    <col min="8967" max="8967" width="12.7109375" style="161" customWidth="1"/>
    <col min="8968" max="8968" width="0" style="161" hidden="1" customWidth="1"/>
    <col min="8969" max="8969" width="11.42578125" style="161" customWidth="1"/>
    <col min="8970" max="8970" width="9.140625" style="161" customWidth="1"/>
    <col min="8971" max="8971" width="13.7109375" style="161" customWidth="1"/>
    <col min="8972" max="8972" width="15.42578125" style="161" customWidth="1"/>
    <col min="8973" max="9205" width="9.140625" style="161" customWidth="1"/>
    <col min="9206" max="9206" width="5.28515625" style="161" customWidth="1"/>
    <col min="9207" max="9207" width="47.7109375" style="161" customWidth="1"/>
    <col min="9208" max="9210" width="11.42578125" style="161"/>
    <col min="9211" max="9211" width="5.28515625" style="161" customWidth="1"/>
    <col min="9212" max="9212" width="53.7109375" style="161" customWidth="1"/>
    <col min="9213" max="9213" width="11.42578125" style="161" customWidth="1"/>
    <col min="9214" max="9215" width="0" style="161" hidden="1" customWidth="1"/>
    <col min="9216" max="9216" width="14.5703125" style="161" customWidth="1"/>
    <col min="9217" max="9222" width="0" style="161" hidden="1" customWidth="1"/>
    <col min="9223" max="9223" width="12.7109375" style="161" customWidth="1"/>
    <col min="9224" max="9224" width="0" style="161" hidden="1" customWidth="1"/>
    <col min="9225" max="9225" width="11.42578125" style="161" customWidth="1"/>
    <col min="9226" max="9226" width="9.140625" style="161" customWidth="1"/>
    <col min="9227" max="9227" width="13.7109375" style="161" customWidth="1"/>
    <col min="9228" max="9228" width="15.42578125" style="161" customWidth="1"/>
    <col min="9229" max="9461" width="9.140625" style="161" customWidth="1"/>
    <col min="9462" max="9462" width="5.28515625" style="161" customWidth="1"/>
    <col min="9463" max="9463" width="47.7109375" style="161" customWidth="1"/>
    <col min="9464" max="9466" width="11.42578125" style="161"/>
    <col min="9467" max="9467" width="5.28515625" style="161" customWidth="1"/>
    <col min="9468" max="9468" width="53.7109375" style="161" customWidth="1"/>
    <col min="9469" max="9469" width="11.42578125" style="161" customWidth="1"/>
    <col min="9470" max="9471" width="0" style="161" hidden="1" customWidth="1"/>
    <col min="9472" max="9472" width="14.5703125" style="161" customWidth="1"/>
    <col min="9473" max="9478" width="0" style="161" hidden="1" customWidth="1"/>
    <col min="9479" max="9479" width="12.7109375" style="161" customWidth="1"/>
    <col min="9480" max="9480" width="0" style="161" hidden="1" customWidth="1"/>
    <col min="9481" max="9481" width="11.42578125" style="161" customWidth="1"/>
    <col min="9482" max="9482" width="9.140625" style="161" customWidth="1"/>
    <col min="9483" max="9483" width="13.7109375" style="161" customWidth="1"/>
    <col min="9484" max="9484" width="15.42578125" style="161" customWidth="1"/>
    <col min="9485" max="9717" width="9.140625" style="161" customWidth="1"/>
    <col min="9718" max="9718" width="5.28515625" style="161" customWidth="1"/>
    <col min="9719" max="9719" width="47.7109375" style="161" customWidth="1"/>
    <col min="9720" max="9722" width="11.42578125" style="161"/>
    <col min="9723" max="9723" width="5.28515625" style="161" customWidth="1"/>
    <col min="9724" max="9724" width="53.7109375" style="161" customWidth="1"/>
    <col min="9725" max="9725" width="11.42578125" style="161" customWidth="1"/>
    <col min="9726" max="9727" width="0" style="161" hidden="1" customWidth="1"/>
    <col min="9728" max="9728" width="14.5703125" style="161" customWidth="1"/>
    <col min="9729" max="9734" width="0" style="161" hidden="1" customWidth="1"/>
    <col min="9735" max="9735" width="12.7109375" style="161" customWidth="1"/>
    <col min="9736" max="9736" width="0" style="161" hidden="1" customWidth="1"/>
    <col min="9737" max="9737" width="11.42578125" style="161" customWidth="1"/>
    <col min="9738" max="9738" width="9.140625" style="161" customWidth="1"/>
    <col min="9739" max="9739" width="13.7109375" style="161" customWidth="1"/>
    <col min="9740" max="9740" width="15.42578125" style="161" customWidth="1"/>
    <col min="9741" max="9973" width="9.140625" style="161" customWidth="1"/>
    <col min="9974" max="9974" width="5.28515625" style="161" customWidth="1"/>
    <col min="9975" max="9975" width="47.7109375" style="161" customWidth="1"/>
    <col min="9976" max="9978" width="11.42578125" style="161"/>
    <col min="9979" max="9979" width="5.28515625" style="161" customWidth="1"/>
    <col min="9980" max="9980" width="53.7109375" style="161" customWidth="1"/>
    <col min="9981" max="9981" width="11.42578125" style="161" customWidth="1"/>
    <col min="9982" max="9983" width="0" style="161" hidden="1" customWidth="1"/>
    <col min="9984" max="9984" width="14.5703125" style="161" customWidth="1"/>
    <col min="9985" max="9990" width="0" style="161" hidden="1" customWidth="1"/>
    <col min="9991" max="9991" width="12.7109375" style="161" customWidth="1"/>
    <col min="9992" max="9992" width="0" style="161" hidden="1" customWidth="1"/>
    <col min="9993" max="9993" width="11.42578125" style="161" customWidth="1"/>
    <col min="9994" max="9994" width="9.140625" style="161" customWidth="1"/>
    <col min="9995" max="9995" width="13.7109375" style="161" customWidth="1"/>
    <col min="9996" max="9996" width="15.42578125" style="161" customWidth="1"/>
    <col min="9997" max="10229" width="9.140625" style="161" customWidth="1"/>
    <col min="10230" max="10230" width="5.28515625" style="161" customWidth="1"/>
    <col min="10231" max="10231" width="47.7109375" style="161" customWidth="1"/>
    <col min="10232" max="10234" width="11.42578125" style="161"/>
    <col min="10235" max="10235" width="5.28515625" style="161" customWidth="1"/>
    <col min="10236" max="10236" width="53.7109375" style="161" customWidth="1"/>
    <col min="10237" max="10237" width="11.42578125" style="161" customWidth="1"/>
    <col min="10238" max="10239" width="0" style="161" hidden="1" customWidth="1"/>
    <col min="10240" max="10240" width="14.5703125" style="161" customWidth="1"/>
    <col min="10241" max="10246" width="0" style="161" hidden="1" customWidth="1"/>
    <col min="10247" max="10247" width="12.7109375" style="161" customWidth="1"/>
    <col min="10248" max="10248" width="0" style="161" hidden="1" customWidth="1"/>
    <col min="10249" max="10249" width="11.42578125" style="161" customWidth="1"/>
    <col min="10250" max="10250" width="9.140625" style="161" customWidth="1"/>
    <col min="10251" max="10251" width="13.7109375" style="161" customWidth="1"/>
    <col min="10252" max="10252" width="15.42578125" style="161" customWidth="1"/>
    <col min="10253" max="10485" width="9.140625" style="161" customWidth="1"/>
    <col min="10486" max="10486" width="5.28515625" style="161" customWidth="1"/>
    <col min="10487" max="10487" width="47.7109375" style="161" customWidth="1"/>
    <col min="10488" max="10490" width="11.42578125" style="161"/>
    <col min="10491" max="10491" width="5.28515625" style="161" customWidth="1"/>
    <col min="10492" max="10492" width="53.7109375" style="161" customWidth="1"/>
    <col min="10493" max="10493" width="11.42578125" style="161" customWidth="1"/>
    <col min="10494" max="10495" width="0" style="161" hidden="1" customWidth="1"/>
    <col min="10496" max="10496" width="14.5703125" style="161" customWidth="1"/>
    <col min="10497" max="10502" width="0" style="161" hidden="1" customWidth="1"/>
    <col min="10503" max="10503" width="12.7109375" style="161" customWidth="1"/>
    <col min="10504" max="10504" width="0" style="161" hidden="1" customWidth="1"/>
    <col min="10505" max="10505" width="11.42578125" style="161" customWidth="1"/>
    <col min="10506" max="10506" width="9.140625" style="161" customWidth="1"/>
    <col min="10507" max="10507" width="13.7109375" style="161" customWidth="1"/>
    <col min="10508" max="10508" width="15.42578125" style="161" customWidth="1"/>
    <col min="10509" max="10741" width="9.140625" style="161" customWidth="1"/>
    <col min="10742" max="10742" width="5.28515625" style="161" customWidth="1"/>
    <col min="10743" max="10743" width="47.7109375" style="161" customWidth="1"/>
    <col min="10744" max="10746" width="11.42578125" style="161"/>
    <col min="10747" max="10747" width="5.28515625" style="161" customWidth="1"/>
    <col min="10748" max="10748" width="53.7109375" style="161" customWidth="1"/>
    <col min="10749" max="10749" width="11.42578125" style="161" customWidth="1"/>
    <col min="10750" max="10751" width="0" style="161" hidden="1" customWidth="1"/>
    <col min="10752" max="10752" width="14.5703125" style="161" customWidth="1"/>
    <col min="10753" max="10758" width="0" style="161" hidden="1" customWidth="1"/>
    <col min="10759" max="10759" width="12.7109375" style="161" customWidth="1"/>
    <col min="10760" max="10760" width="0" style="161" hidden="1" customWidth="1"/>
    <col min="10761" max="10761" width="11.42578125" style="161" customWidth="1"/>
    <col min="10762" max="10762" width="9.140625" style="161" customWidth="1"/>
    <col min="10763" max="10763" width="13.7109375" style="161" customWidth="1"/>
    <col min="10764" max="10764" width="15.42578125" style="161" customWidth="1"/>
    <col min="10765" max="10997" width="9.140625" style="161" customWidth="1"/>
    <col min="10998" max="10998" width="5.28515625" style="161" customWidth="1"/>
    <col min="10999" max="10999" width="47.7109375" style="161" customWidth="1"/>
    <col min="11000" max="11002" width="11.42578125" style="161"/>
    <col min="11003" max="11003" width="5.28515625" style="161" customWidth="1"/>
    <col min="11004" max="11004" width="53.7109375" style="161" customWidth="1"/>
    <col min="11005" max="11005" width="11.42578125" style="161" customWidth="1"/>
    <col min="11006" max="11007" width="0" style="161" hidden="1" customWidth="1"/>
    <col min="11008" max="11008" width="14.5703125" style="161" customWidth="1"/>
    <col min="11009" max="11014" width="0" style="161" hidden="1" customWidth="1"/>
    <col min="11015" max="11015" width="12.7109375" style="161" customWidth="1"/>
    <col min="11016" max="11016" width="0" style="161" hidden="1" customWidth="1"/>
    <col min="11017" max="11017" width="11.42578125" style="161" customWidth="1"/>
    <col min="11018" max="11018" width="9.140625" style="161" customWidth="1"/>
    <col min="11019" max="11019" width="13.7109375" style="161" customWidth="1"/>
    <col min="11020" max="11020" width="15.42578125" style="161" customWidth="1"/>
    <col min="11021" max="11253" width="9.140625" style="161" customWidth="1"/>
    <col min="11254" max="11254" width="5.28515625" style="161" customWidth="1"/>
    <col min="11255" max="11255" width="47.7109375" style="161" customWidth="1"/>
    <col min="11256" max="11258" width="11.42578125" style="161"/>
    <col min="11259" max="11259" width="5.28515625" style="161" customWidth="1"/>
    <col min="11260" max="11260" width="53.7109375" style="161" customWidth="1"/>
    <col min="11261" max="11261" width="11.42578125" style="161" customWidth="1"/>
    <col min="11262" max="11263" width="0" style="161" hidden="1" customWidth="1"/>
    <col min="11264" max="11264" width="14.5703125" style="161" customWidth="1"/>
    <col min="11265" max="11270" width="0" style="161" hidden="1" customWidth="1"/>
    <col min="11271" max="11271" width="12.7109375" style="161" customWidth="1"/>
    <col min="11272" max="11272" width="0" style="161" hidden="1" customWidth="1"/>
    <col min="11273" max="11273" width="11.42578125" style="161" customWidth="1"/>
    <col min="11274" max="11274" width="9.140625" style="161" customWidth="1"/>
    <col min="11275" max="11275" width="13.7109375" style="161" customWidth="1"/>
    <col min="11276" max="11276" width="15.42578125" style="161" customWidth="1"/>
    <col min="11277" max="11509" width="9.140625" style="161" customWidth="1"/>
    <col min="11510" max="11510" width="5.28515625" style="161" customWidth="1"/>
    <col min="11511" max="11511" width="47.7109375" style="161" customWidth="1"/>
    <col min="11512" max="11514" width="11.42578125" style="161"/>
    <col min="11515" max="11515" width="5.28515625" style="161" customWidth="1"/>
    <col min="11516" max="11516" width="53.7109375" style="161" customWidth="1"/>
    <col min="11517" max="11517" width="11.42578125" style="161" customWidth="1"/>
    <col min="11518" max="11519" width="0" style="161" hidden="1" customWidth="1"/>
    <col min="11520" max="11520" width="14.5703125" style="161" customWidth="1"/>
    <col min="11521" max="11526" width="0" style="161" hidden="1" customWidth="1"/>
    <col min="11527" max="11527" width="12.7109375" style="161" customWidth="1"/>
    <col min="11528" max="11528" width="0" style="161" hidden="1" customWidth="1"/>
    <col min="11529" max="11529" width="11.42578125" style="161" customWidth="1"/>
    <col min="11530" max="11530" width="9.140625" style="161" customWidth="1"/>
    <col min="11531" max="11531" width="13.7109375" style="161" customWidth="1"/>
    <col min="11532" max="11532" width="15.42578125" style="161" customWidth="1"/>
    <col min="11533" max="11765" width="9.140625" style="161" customWidth="1"/>
    <col min="11766" max="11766" width="5.28515625" style="161" customWidth="1"/>
    <col min="11767" max="11767" width="47.7109375" style="161" customWidth="1"/>
    <col min="11768" max="11770" width="11.42578125" style="161"/>
    <col min="11771" max="11771" width="5.28515625" style="161" customWidth="1"/>
    <col min="11772" max="11772" width="53.7109375" style="161" customWidth="1"/>
    <col min="11773" max="11773" width="11.42578125" style="161" customWidth="1"/>
    <col min="11774" max="11775" width="0" style="161" hidden="1" customWidth="1"/>
    <col min="11776" max="11776" width="14.5703125" style="161" customWidth="1"/>
    <col min="11777" max="11782" width="0" style="161" hidden="1" customWidth="1"/>
    <col min="11783" max="11783" width="12.7109375" style="161" customWidth="1"/>
    <col min="11784" max="11784" width="0" style="161" hidden="1" customWidth="1"/>
    <col min="11785" max="11785" width="11.42578125" style="161" customWidth="1"/>
    <col min="11786" max="11786" width="9.140625" style="161" customWidth="1"/>
    <col min="11787" max="11787" width="13.7109375" style="161" customWidth="1"/>
    <col min="11788" max="11788" width="15.42578125" style="161" customWidth="1"/>
    <col min="11789" max="12021" width="9.140625" style="161" customWidth="1"/>
    <col min="12022" max="12022" width="5.28515625" style="161" customWidth="1"/>
    <col min="12023" max="12023" width="47.7109375" style="161" customWidth="1"/>
    <col min="12024" max="12026" width="11.42578125" style="161"/>
    <col min="12027" max="12027" width="5.28515625" style="161" customWidth="1"/>
    <col min="12028" max="12028" width="53.7109375" style="161" customWidth="1"/>
    <col min="12029" max="12029" width="11.42578125" style="161" customWidth="1"/>
    <col min="12030" max="12031" width="0" style="161" hidden="1" customWidth="1"/>
    <col min="12032" max="12032" width="14.5703125" style="161" customWidth="1"/>
    <col min="12033" max="12038" width="0" style="161" hidden="1" customWidth="1"/>
    <col min="12039" max="12039" width="12.7109375" style="161" customWidth="1"/>
    <col min="12040" max="12040" width="0" style="161" hidden="1" customWidth="1"/>
    <col min="12041" max="12041" width="11.42578125" style="161" customWidth="1"/>
    <col min="12042" max="12042" width="9.140625" style="161" customWidth="1"/>
    <col min="12043" max="12043" width="13.7109375" style="161" customWidth="1"/>
    <col min="12044" max="12044" width="15.42578125" style="161" customWidth="1"/>
    <col min="12045" max="12277" width="9.140625" style="161" customWidth="1"/>
    <col min="12278" max="12278" width="5.28515625" style="161" customWidth="1"/>
    <col min="12279" max="12279" width="47.7109375" style="161" customWidth="1"/>
    <col min="12280" max="12282" width="11.42578125" style="161"/>
    <col min="12283" max="12283" width="5.28515625" style="161" customWidth="1"/>
    <col min="12284" max="12284" width="53.7109375" style="161" customWidth="1"/>
    <col min="12285" max="12285" width="11.42578125" style="161" customWidth="1"/>
    <col min="12286" max="12287" width="0" style="161" hidden="1" customWidth="1"/>
    <col min="12288" max="12288" width="14.5703125" style="161" customWidth="1"/>
    <col min="12289" max="12294" width="0" style="161" hidden="1" customWidth="1"/>
    <col min="12295" max="12295" width="12.7109375" style="161" customWidth="1"/>
    <col min="12296" max="12296" width="0" style="161" hidden="1" customWidth="1"/>
    <col min="12297" max="12297" width="11.42578125" style="161" customWidth="1"/>
    <col min="12298" max="12298" width="9.140625" style="161" customWidth="1"/>
    <col min="12299" max="12299" width="13.7109375" style="161" customWidth="1"/>
    <col min="12300" max="12300" width="15.42578125" style="161" customWidth="1"/>
    <col min="12301" max="12533" width="9.140625" style="161" customWidth="1"/>
    <col min="12534" max="12534" width="5.28515625" style="161" customWidth="1"/>
    <col min="12535" max="12535" width="47.7109375" style="161" customWidth="1"/>
    <col min="12536" max="12538" width="11.42578125" style="161"/>
    <col min="12539" max="12539" width="5.28515625" style="161" customWidth="1"/>
    <col min="12540" max="12540" width="53.7109375" style="161" customWidth="1"/>
    <col min="12541" max="12541" width="11.42578125" style="161" customWidth="1"/>
    <col min="12542" max="12543" width="0" style="161" hidden="1" customWidth="1"/>
    <col min="12544" max="12544" width="14.5703125" style="161" customWidth="1"/>
    <col min="12545" max="12550" width="0" style="161" hidden="1" customWidth="1"/>
    <col min="12551" max="12551" width="12.7109375" style="161" customWidth="1"/>
    <col min="12552" max="12552" width="0" style="161" hidden="1" customWidth="1"/>
    <col min="12553" max="12553" width="11.42578125" style="161" customWidth="1"/>
    <col min="12554" max="12554" width="9.140625" style="161" customWidth="1"/>
    <col min="12555" max="12555" width="13.7109375" style="161" customWidth="1"/>
    <col min="12556" max="12556" width="15.42578125" style="161" customWidth="1"/>
    <col min="12557" max="12789" width="9.140625" style="161" customWidth="1"/>
    <col min="12790" max="12790" width="5.28515625" style="161" customWidth="1"/>
    <col min="12791" max="12791" width="47.7109375" style="161" customWidth="1"/>
    <col min="12792" max="12794" width="11.42578125" style="161"/>
    <col min="12795" max="12795" width="5.28515625" style="161" customWidth="1"/>
    <col min="12796" max="12796" width="53.7109375" style="161" customWidth="1"/>
    <col min="12797" max="12797" width="11.42578125" style="161" customWidth="1"/>
    <col min="12798" max="12799" width="0" style="161" hidden="1" customWidth="1"/>
    <col min="12800" max="12800" width="14.5703125" style="161" customWidth="1"/>
    <col min="12801" max="12806" width="0" style="161" hidden="1" customWidth="1"/>
    <col min="12807" max="12807" width="12.7109375" style="161" customWidth="1"/>
    <col min="12808" max="12808" width="0" style="161" hidden="1" customWidth="1"/>
    <col min="12809" max="12809" width="11.42578125" style="161" customWidth="1"/>
    <col min="12810" max="12810" width="9.140625" style="161" customWidth="1"/>
    <col min="12811" max="12811" width="13.7109375" style="161" customWidth="1"/>
    <col min="12812" max="12812" width="15.42578125" style="161" customWidth="1"/>
    <col min="12813" max="13045" width="9.140625" style="161" customWidth="1"/>
    <col min="13046" max="13046" width="5.28515625" style="161" customWidth="1"/>
    <col min="13047" max="13047" width="47.7109375" style="161" customWidth="1"/>
    <col min="13048" max="13050" width="11.42578125" style="161"/>
    <col min="13051" max="13051" width="5.28515625" style="161" customWidth="1"/>
    <col min="13052" max="13052" width="53.7109375" style="161" customWidth="1"/>
    <col min="13053" max="13053" width="11.42578125" style="161" customWidth="1"/>
    <col min="13054" max="13055" width="0" style="161" hidden="1" customWidth="1"/>
    <col min="13056" max="13056" width="14.5703125" style="161" customWidth="1"/>
    <col min="13057" max="13062" width="0" style="161" hidden="1" customWidth="1"/>
    <col min="13063" max="13063" width="12.7109375" style="161" customWidth="1"/>
    <col min="13064" max="13064" width="0" style="161" hidden="1" customWidth="1"/>
    <col min="13065" max="13065" width="11.42578125" style="161" customWidth="1"/>
    <col min="13066" max="13066" width="9.140625" style="161" customWidth="1"/>
    <col min="13067" max="13067" width="13.7109375" style="161" customWidth="1"/>
    <col min="13068" max="13068" width="15.42578125" style="161" customWidth="1"/>
    <col min="13069" max="13301" width="9.140625" style="161" customWidth="1"/>
    <col min="13302" max="13302" width="5.28515625" style="161" customWidth="1"/>
    <col min="13303" max="13303" width="47.7109375" style="161" customWidth="1"/>
    <col min="13304" max="13306" width="11.42578125" style="161"/>
    <col min="13307" max="13307" width="5.28515625" style="161" customWidth="1"/>
    <col min="13308" max="13308" width="53.7109375" style="161" customWidth="1"/>
    <col min="13309" max="13309" width="11.42578125" style="161" customWidth="1"/>
    <col min="13310" max="13311" width="0" style="161" hidden="1" customWidth="1"/>
    <col min="13312" max="13312" width="14.5703125" style="161" customWidth="1"/>
    <col min="13313" max="13318" width="0" style="161" hidden="1" customWidth="1"/>
    <col min="13319" max="13319" width="12.7109375" style="161" customWidth="1"/>
    <col min="13320" max="13320" width="0" style="161" hidden="1" customWidth="1"/>
    <col min="13321" max="13321" width="11.42578125" style="161" customWidth="1"/>
    <col min="13322" max="13322" width="9.140625" style="161" customWidth="1"/>
    <col min="13323" max="13323" width="13.7109375" style="161" customWidth="1"/>
    <col min="13324" max="13324" width="15.42578125" style="161" customWidth="1"/>
    <col min="13325" max="13557" width="9.140625" style="161" customWidth="1"/>
    <col min="13558" max="13558" width="5.28515625" style="161" customWidth="1"/>
    <col min="13559" max="13559" width="47.7109375" style="161" customWidth="1"/>
    <col min="13560" max="13562" width="11.42578125" style="161"/>
    <col min="13563" max="13563" width="5.28515625" style="161" customWidth="1"/>
    <col min="13564" max="13564" width="53.7109375" style="161" customWidth="1"/>
    <col min="13565" max="13565" width="11.42578125" style="161" customWidth="1"/>
    <col min="13566" max="13567" width="0" style="161" hidden="1" customWidth="1"/>
    <col min="13568" max="13568" width="14.5703125" style="161" customWidth="1"/>
    <col min="13569" max="13574" width="0" style="161" hidden="1" customWidth="1"/>
    <col min="13575" max="13575" width="12.7109375" style="161" customWidth="1"/>
    <col min="13576" max="13576" width="0" style="161" hidden="1" customWidth="1"/>
    <col min="13577" max="13577" width="11.42578125" style="161" customWidth="1"/>
    <col min="13578" max="13578" width="9.140625" style="161" customWidth="1"/>
    <col min="13579" max="13579" width="13.7109375" style="161" customWidth="1"/>
    <col min="13580" max="13580" width="15.42578125" style="161" customWidth="1"/>
    <col min="13581" max="13813" width="9.140625" style="161" customWidth="1"/>
    <col min="13814" max="13814" width="5.28515625" style="161" customWidth="1"/>
    <col min="13815" max="13815" width="47.7109375" style="161" customWidth="1"/>
    <col min="13816" max="13818" width="11.42578125" style="161"/>
    <col min="13819" max="13819" width="5.28515625" style="161" customWidth="1"/>
    <col min="13820" max="13820" width="53.7109375" style="161" customWidth="1"/>
    <col min="13821" max="13821" width="11.42578125" style="161" customWidth="1"/>
    <col min="13822" max="13823" width="0" style="161" hidden="1" customWidth="1"/>
    <col min="13824" max="13824" width="14.5703125" style="161" customWidth="1"/>
    <col min="13825" max="13830" width="0" style="161" hidden="1" customWidth="1"/>
    <col min="13831" max="13831" width="12.7109375" style="161" customWidth="1"/>
    <col min="13832" max="13832" width="0" style="161" hidden="1" customWidth="1"/>
    <col min="13833" max="13833" width="11.42578125" style="161" customWidth="1"/>
    <col min="13834" max="13834" width="9.140625" style="161" customWidth="1"/>
    <col min="13835" max="13835" width="13.7109375" style="161" customWidth="1"/>
    <col min="13836" max="13836" width="15.42578125" style="161" customWidth="1"/>
    <col min="13837" max="14069" width="9.140625" style="161" customWidth="1"/>
    <col min="14070" max="14070" width="5.28515625" style="161" customWidth="1"/>
    <col min="14071" max="14071" width="47.7109375" style="161" customWidth="1"/>
    <col min="14072" max="14074" width="11.42578125" style="161"/>
    <col min="14075" max="14075" width="5.28515625" style="161" customWidth="1"/>
    <col min="14076" max="14076" width="53.7109375" style="161" customWidth="1"/>
    <col min="14077" max="14077" width="11.42578125" style="161" customWidth="1"/>
    <col min="14078" max="14079" width="0" style="161" hidden="1" customWidth="1"/>
    <col min="14080" max="14080" width="14.5703125" style="161" customWidth="1"/>
    <col min="14081" max="14086" width="0" style="161" hidden="1" customWidth="1"/>
    <col min="14087" max="14087" width="12.7109375" style="161" customWidth="1"/>
    <col min="14088" max="14088" width="0" style="161" hidden="1" customWidth="1"/>
    <col min="14089" max="14089" width="11.42578125" style="161" customWidth="1"/>
    <col min="14090" max="14090" width="9.140625" style="161" customWidth="1"/>
    <col min="14091" max="14091" width="13.7109375" style="161" customWidth="1"/>
    <col min="14092" max="14092" width="15.42578125" style="161" customWidth="1"/>
    <col min="14093" max="14325" width="9.140625" style="161" customWidth="1"/>
    <col min="14326" max="14326" width="5.28515625" style="161" customWidth="1"/>
    <col min="14327" max="14327" width="47.7109375" style="161" customWidth="1"/>
    <col min="14328" max="14330" width="11.42578125" style="161"/>
    <col min="14331" max="14331" width="5.28515625" style="161" customWidth="1"/>
    <col min="14332" max="14332" width="53.7109375" style="161" customWidth="1"/>
    <col min="14333" max="14333" width="11.42578125" style="161" customWidth="1"/>
    <col min="14334" max="14335" width="0" style="161" hidden="1" customWidth="1"/>
    <col min="14336" max="14336" width="14.5703125" style="161" customWidth="1"/>
    <col min="14337" max="14342" width="0" style="161" hidden="1" customWidth="1"/>
    <col min="14343" max="14343" width="12.7109375" style="161" customWidth="1"/>
    <col min="14344" max="14344" width="0" style="161" hidden="1" customWidth="1"/>
    <col min="14345" max="14345" width="11.42578125" style="161" customWidth="1"/>
    <col min="14346" max="14346" width="9.140625" style="161" customWidth="1"/>
    <col min="14347" max="14347" width="13.7109375" style="161" customWidth="1"/>
    <col min="14348" max="14348" width="15.42578125" style="161" customWidth="1"/>
    <col min="14349" max="14581" width="9.140625" style="161" customWidth="1"/>
    <col min="14582" max="14582" width="5.28515625" style="161" customWidth="1"/>
    <col min="14583" max="14583" width="47.7109375" style="161" customWidth="1"/>
    <col min="14584" max="14586" width="11.42578125" style="161"/>
    <col min="14587" max="14587" width="5.28515625" style="161" customWidth="1"/>
    <col min="14588" max="14588" width="53.7109375" style="161" customWidth="1"/>
    <col min="14589" max="14589" width="11.42578125" style="161" customWidth="1"/>
    <col min="14590" max="14591" width="0" style="161" hidden="1" customWidth="1"/>
    <col min="14592" max="14592" width="14.5703125" style="161" customWidth="1"/>
    <col min="14593" max="14598" width="0" style="161" hidden="1" customWidth="1"/>
    <col min="14599" max="14599" width="12.7109375" style="161" customWidth="1"/>
    <col min="14600" max="14600" width="0" style="161" hidden="1" customWidth="1"/>
    <col min="14601" max="14601" width="11.42578125" style="161" customWidth="1"/>
    <col min="14602" max="14602" width="9.140625" style="161" customWidth="1"/>
    <col min="14603" max="14603" width="13.7109375" style="161" customWidth="1"/>
    <col min="14604" max="14604" width="15.42578125" style="161" customWidth="1"/>
    <col min="14605" max="14837" width="9.140625" style="161" customWidth="1"/>
    <col min="14838" max="14838" width="5.28515625" style="161" customWidth="1"/>
    <col min="14839" max="14839" width="47.7109375" style="161" customWidth="1"/>
    <col min="14840" max="14842" width="11.42578125" style="161"/>
    <col min="14843" max="14843" width="5.28515625" style="161" customWidth="1"/>
    <col min="14844" max="14844" width="53.7109375" style="161" customWidth="1"/>
    <col min="14845" max="14845" width="11.42578125" style="161" customWidth="1"/>
    <col min="14846" max="14847" width="0" style="161" hidden="1" customWidth="1"/>
    <col min="14848" max="14848" width="14.5703125" style="161" customWidth="1"/>
    <col min="14849" max="14854" width="0" style="161" hidden="1" customWidth="1"/>
    <col min="14855" max="14855" width="12.7109375" style="161" customWidth="1"/>
    <col min="14856" max="14856" width="0" style="161" hidden="1" customWidth="1"/>
    <col min="14857" max="14857" width="11.42578125" style="161" customWidth="1"/>
    <col min="14858" max="14858" width="9.140625" style="161" customWidth="1"/>
    <col min="14859" max="14859" width="13.7109375" style="161" customWidth="1"/>
    <col min="14860" max="14860" width="15.42578125" style="161" customWidth="1"/>
    <col min="14861" max="15093" width="9.140625" style="161" customWidth="1"/>
    <col min="15094" max="15094" width="5.28515625" style="161" customWidth="1"/>
    <col min="15095" max="15095" width="47.7109375" style="161" customWidth="1"/>
    <col min="15096" max="15098" width="11.42578125" style="161"/>
    <col min="15099" max="15099" width="5.28515625" style="161" customWidth="1"/>
    <col min="15100" max="15100" width="53.7109375" style="161" customWidth="1"/>
    <col min="15101" max="15101" width="11.42578125" style="161" customWidth="1"/>
    <col min="15102" max="15103" width="0" style="161" hidden="1" customWidth="1"/>
    <col min="15104" max="15104" width="14.5703125" style="161" customWidth="1"/>
    <col min="15105" max="15110" width="0" style="161" hidden="1" customWidth="1"/>
    <col min="15111" max="15111" width="12.7109375" style="161" customWidth="1"/>
    <col min="15112" max="15112" width="0" style="161" hidden="1" customWidth="1"/>
    <col min="15113" max="15113" width="11.42578125" style="161" customWidth="1"/>
    <col min="15114" max="15114" width="9.140625" style="161" customWidth="1"/>
    <col min="15115" max="15115" width="13.7109375" style="161" customWidth="1"/>
    <col min="15116" max="15116" width="15.42578125" style="161" customWidth="1"/>
    <col min="15117" max="15349" width="9.140625" style="161" customWidth="1"/>
    <col min="15350" max="15350" width="5.28515625" style="161" customWidth="1"/>
    <col min="15351" max="15351" width="47.7109375" style="161" customWidth="1"/>
    <col min="15352" max="15354" width="11.42578125" style="161"/>
    <col min="15355" max="15355" width="5.28515625" style="161" customWidth="1"/>
    <col min="15356" max="15356" width="53.7109375" style="161" customWidth="1"/>
    <col min="15357" max="15357" width="11.42578125" style="161" customWidth="1"/>
    <col min="15358" max="15359" width="0" style="161" hidden="1" customWidth="1"/>
    <col min="15360" max="15360" width="14.5703125" style="161" customWidth="1"/>
    <col min="15361" max="15366" width="0" style="161" hidden="1" customWidth="1"/>
    <col min="15367" max="15367" width="12.7109375" style="161" customWidth="1"/>
    <col min="15368" max="15368" width="0" style="161" hidden="1" customWidth="1"/>
    <col min="15369" max="15369" width="11.42578125" style="161" customWidth="1"/>
    <col min="15370" max="15370" width="9.140625" style="161" customWidth="1"/>
    <col min="15371" max="15371" width="13.7109375" style="161" customWidth="1"/>
    <col min="15372" max="15372" width="15.42578125" style="161" customWidth="1"/>
    <col min="15373" max="15605" width="9.140625" style="161" customWidth="1"/>
    <col min="15606" max="15606" width="5.28515625" style="161" customWidth="1"/>
    <col min="15607" max="15607" width="47.7109375" style="161" customWidth="1"/>
    <col min="15608" max="15610" width="11.42578125" style="161"/>
    <col min="15611" max="15611" width="5.28515625" style="161" customWidth="1"/>
    <col min="15612" max="15612" width="53.7109375" style="161" customWidth="1"/>
    <col min="15613" max="15613" width="11.42578125" style="161" customWidth="1"/>
    <col min="15614" max="15615" width="0" style="161" hidden="1" customWidth="1"/>
    <col min="15616" max="15616" width="14.5703125" style="161" customWidth="1"/>
    <col min="15617" max="15622" width="0" style="161" hidden="1" customWidth="1"/>
    <col min="15623" max="15623" width="12.7109375" style="161" customWidth="1"/>
    <col min="15624" max="15624" width="0" style="161" hidden="1" customWidth="1"/>
    <col min="15625" max="15625" width="11.42578125" style="161" customWidth="1"/>
    <col min="15626" max="15626" width="9.140625" style="161" customWidth="1"/>
    <col min="15627" max="15627" width="13.7109375" style="161" customWidth="1"/>
    <col min="15628" max="15628" width="15.42578125" style="161" customWidth="1"/>
    <col min="15629" max="15861" width="9.140625" style="161" customWidth="1"/>
    <col min="15862" max="15862" width="5.28515625" style="161" customWidth="1"/>
    <col min="15863" max="15863" width="47.7109375" style="161" customWidth="1"/>
    <col min="15864" max="15866" width="11.42578125" style="161"/>
    <col min="15867" max="15867" width="5.28515625" style="161" customWidth="1"/>
    <col min="15868" max="15868" width="53.7109375" style="161" customWidth="1"/>
    <col min="15869" max="15869" width="11.42578125" style="161" customWidth="1"/>
    <col min="15870" max="15871" width="0" style="161" hidden="1" customWidth="1"/>
    <col min="15872" max="15872" width="14.5703125" style="161" customWidth="1"/>
    <col min="15873" max="15878" width="0" style="161" hidden="1" customWidth="1"/>
    <col min="15879" max="15879" width="12.7109375" style="161" customWidth="1"/>
    <col min="15880" max="15880" width="0" style="161" hidden="1" customWidth="1"/>
    <col min="15881" max="15881" width="11.42578125" style="161" customWidth="1"/>
    <col min="15882" max="15882" width="9.140625" style="161" customWidth="1"/>
    <col min="15883" max="15883" width="13.7109375" style="161" customWidth="1"/>
    <col min="15884" max="15884" width="15.42578125" style="161" customWidth="1"/>
    <col min="15885" max="16117" width="9.140625" style="161" customWidth="1"/>
    <col min="16118" max="16118" width="5.28515625" style="161" customWidth="1"/>
    <col min="16119" max="16119" width="47.7109375" style="161" customWidth="1"/>
    <col min="16120" max="16122" width="11.42578125" style="161"/>
    <col min="16123" max="16123" width="5.28515625" style="161" customWidth="1"/>
    <col min="16124" max="16124" width="53.7109375" style="161" customWidth="1"/>
    <col min="16125" max="16125" width="11.42578125" style="161" customWidth="1"/>
    <col min="16126" max="16127" width="0" style="161" hidden="1" customWidth="1"/>
    <col min="16128" max="16128" width="14.5703125" style="161" customWidth="1"/>
    <col min="16129" max="16134" width="0" style="161" hidden="1" customWidth="1"/>
    <col min="16135" max="16135" width="12.7109375" style="161" customWidth="1"/>
    <col min="16136" max="16136" width="0" style="161" hidden="1" customWidth="1"/>
    <col min="16137" max="16137" width="11.42578125" style="161" customWidth="1"/>
    <col min="16138" max="16138" width="9.140625" style="161" customWidth="1"/>
    <col min="16139" max="16139" width="13.7109375" style="161" customWidth="1"/>
    <col min="16140" max="16140" width="15.42578125" style="161" customWidth="1"/>
    <col min="16141" max="16373" width="9.140625" style="161" customWidth="1"/>
    <col min="16374" max="16374" width="5.28515625" style="161" customWidth="1"/>
    <col min="16375" max="16375" width="47.7109375" style="161" customWidth="1"/>
    <col min="16376" max="16384" width="11.42578125" style="161"/>
  </cols>
  <sheetData>
    <row r="1" spans="1:240">
      <c r="B1" s="171"/>
      <c r="C1" s="172"/>
      <c r="D1" s="173"/>
      <c r="I1" s="357" t="s">
        <v>360</v>
      </c>
      <c r="J1" s="357"/>
    </row>
    <row r="2" spans="1:240" ht="18.75">
      <c r="A2" s="358" t="s">
        <v>420</v>
      </c>
      <c r="B2" s="358"/>
      <c r="C2" s="358"/>
      <c r="D2" s="358"/>
      <c r="E2" s="358"/>
      <c r="F2" s="358"/>
      <c r="G2" s="358"/>
      <c r="H2" s="358"/>
      <c r="I2" s="358"/>
      <c r="J2" s="358"/>
    </row>
    <row r="3" spans="1:240" ht="18.75" hidden="1" customHeight="1">
      <c r="A3" s="349" t="s">
        <v>361</v>
      </c>
      <c r="B3" s="349"/>
      <c r="C3" s="349"/>
      <c r="D3" s="349"/>
      <c r="E3" s="349"/>
      <c r="F3" s="349"/>
      <c r="G3" s="349"/>
      <c r="H3" s="349"/>
      <c r="I3" s="349"/>
      <c r="J3" s="349"/>
    </row>
    <row r="4" spans="1:240" ht="18.75">
      <c r="B4" s="177"/>
      <c r="C4" s="146"/>
      <c r="D4" s="178"/>
      <c r="I4" s="359" t="s">
        <v>1</v>
      </c>
      <c r="J4" s="359"/>
    </row>
    <row r="5" spans="1:240" ht="15" customHeight="1">
      <c r="A5" s="179"/>
      <c r="B5" s="180"/>
      <c r="C5" s="360" t="s">
        <v>362</v>
      </c>
      <c r="D5" s="363" t="s">
        <v>363</v>
      </c>
      <c r="E5" s="366" t="s">
        <v>364</v>
      </c>
      <c r="F5" s="367"/>
      <c r="G5" s="368" t="s">
        <v>421</v>
      </c>
      <c r="H5" s="375" t="s">
        <v>423</v>
      </c>
      <c r="I5" s="371" t="s">
        <v>422</v>
      </c>
      <c r="J5" s="372"/>
    </row>
    <row r="6" spans="1:240" ht="33" customHeight="1">
      <c r="A6" s="352"/>
      <c r="B6" s="352"/>
      <c r="C6" s="361"/>
      <c r="D6" s="364"/>
      <c r="E6" s="354" t="s">
        <v>365</v>
      </c>
      <c r="F6" s="354" t="s">
        <v>366</v>
      </c>
      <c r="G6" s="369"/>
      <c r="H6" s="376"/>
      <c r="I6" s="373"/>
      <c r="J6" s="374"/>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160"/>
      <c r="GA6" s="160"/>
      <c r="GB6" s="160"/>
      <c r="GC6" s="160"/>
      <c r="GD6" s="160"/>
      <c r="GE6" s="160"/>
      <c r="GF6" s="160"/>
      <c r="GG6" s="160"/>
      <c r="GH6" s="160"/>
      <c r="GI6" s="160"/>
      <c r="GJ6" s="160"/>
      <c r="GK6" s="160"/>
      <c r="GL6" s="160"/>
      <c r="GM6" s="160"/>
      <c r="GN6" s="160"/>
      <c r="GO6" s="160"/>
      <c r="GP6" s="160"/>
      <c r="GQ6" s="160"/>
      <c r="GR6" s="160"/>
      <c r="GS6" s="160"/>
      <c r="GT6" s="160"/>
      <c r="GU6" s="160"/>
      <c r="GV6" s="160"/>
      <c r="GW6" s="160"/>
      <c r="GX6" s="160"/>
      <c r="GY6" s="160"/>
      <c r="GZ6" s="160"/>
      <c r="HA6" s="160"/>
      <c r="HB6" s="160"/>
      <c r="HC6" s="160"/>
      <c r="HD6" s="160"/>
      <c r="HE6" s="160"/>
      <c r="HF6" s="160"/>
      <c r="HG6" s="160"/>
      <c r="HH6" s="160"/>
      <c r="HI6" s="160"/>
      <c r="HJ6" s="160"/>
      <c r="HK6" s="160"/>
      <c r="HL6" s="160"/>
      <c r="HM6" s="160"/>
      <c r="HN6" s="160"/>
      <c r="HO6" s="160"/>
      <c r="HP6" s="160"/>
      <c r="HQ6" s="160"/>
      <c r="HR6" s="160"/>
      <c r="HS6" s="160"/>
      <c r="HT6" s="160"/>
      <c r="HU6" s="160"/>
      <c r="HV6" s="160"/>
      <c r="HW6" s="160"/>
      <c r="HX6" s="160"/>
      <c r="HY6" s="160"/>
      <c r="HZ6" s="160"/>
      <c r="IA6" s="160"/>
      <c r="IB6" s="160"/>
      <c r="IC6" s="160"/>
      <c r="ID6" s="160"/>
      <c r="IE6" s="160"/>
      <c r="IF6" s="160"/>
    </row>
    <row r="7" spans="1:240" ht="31.5">
      <c r="A7" s="353"/>
      <c r="B7" s="353"/>
      <c r="C7" s="362"/>
      <c r="D7" s="365"/>
      <c r="E7" s="355"/>
      <c r="F7" s="355"/>
      <c r="G7" s="370"/>
      <c r="H7" s="377"/>
      <c r="I7" s="147" t="s">
        <v>367</v>
      </c>
      <c r="J7" s="147" t="s">
        <v>368</v>
      </c>
      <c r="K7" s="160"/>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c r="AX7" s="160"/>
      <c r="AY7" s="160"/>
      <c r="AZ7" s="160"/>
      <c r="BA7" s="160"/>
      <c r="BB7" s="160"/>
      <c r="BC7" s="160"/>
      <c r="BD7" s="160"/>
      <c r="BE7" s="160"/>
      <c r="BF7" s="160"/>
      <c r="BG7" s="160"/>
      <c r="BH7" s="160"/>
      <c r="BI7" s="160"/>
      <c r="BJ7" s="160"/>
      <c r="BK7" s="160"/>
      <c r="BL7" s="160"/>
      <c r="BM7" s="160"/>
      <c r="BN7" s="160"/>
      <c r="BO7" s="160"/>
      <c r="BP7" s="160"/>
      <c r="BQ7" s="160"/>
      <c r="BR7" s="160"/>
      <c r="BS7" s="160"/>
      <c r="BT7" s="160"/>
      <c r="BU7" s="160"/>
      <c r="BV7" s="160"/>
      <c r="BW7" s="160"/>
      <c r="BX7" s="160"/>
      <c r="BY7" s="160"/>
      <c r="BZ7" s="160"/>
      <c r="CA7" s="160"/>
      <c r="CB7" s="160"/>
      <c r="CC7" s="160"/>
      <c r="CD7" s="160"/>
      <c r="CE7" s="160"/>
      <c r="CF7" s="160"/>
      <c r="CG7" s="160"/>
      <c r="CH7" s="160"/>
      <c r="CI7" s="160"/>
      <c r="CJ7" s="160"/>
      <c r="CK7" s="160"/>
      <c r="CL7" s="160"/>
      <c r="CM7" s="160"/>
      <c r="CN7" s="160"/>
      <c r="CO7" s="160"/>
      <c r="CP7" s="160"/>
      <c r="CQ7" s="160"/>
      <c r="CR7" s="160"/>
      <c r="CS7" s="160"/>
      <c r="CT7" s="160"/>
      <c r="CU7" s="160"/>
      <c r="CV7" s="160"/>
      <c r="CW7" s="160"/>
      <c r="CX7" s="160"/>
      <c r="CY7" s="160"/>
      <c r="CZ7" s="160"/>
      <c r="DA7" s="160"/>
      <c r="DB7" s="160"/>
      <c r="DC7" s="160"/>
      <c r="DD7" s="160"/>
      <c r="DE7" s="160"/>
      <c r="DF7" s="160"/>
      <c r="DG7" s="160"/>
      <c r="DH7" s="160"/>
      <c r="DI7" s="160"/>
      <c r="DJ7" s="160"/>
      <c r="DK7" s="160"/>
      <c r="DL7" s="160"/>
      <c r="DM7" s="160"/>
      <c r="DN7" s="160"/>
      <c r="DO7" s="160"/>
      <c r="DP7" s="160"/>
      <c r="DQ7" s="160"/>
      <c r="DR7" s="160"/>
      <c r="DS7" s="160"/>
      <c r="DT7" s="160"/>
      <c r="DU7" s="160"/>
      <c r="DV7" s="160"/>
      <c r="DW7" s="160"/>
      <c r="DX7" s="160"/>
      <c r="DY7" s="160"/>
      <c r="DZ7" s="160"/>
      <c r="EA7" s="160"/>
      <c r="EB7" s="160"/>
      <c r="EC7" s="160"/>
      <c r="ED7" s="160"/>
      <c r="EE7" s="160"/>
      <c r="EF7" s="160"/>
      <c r="EG7" s="160"/>
      <c r="EH7" s="160"/>
      <c r="EI7" s="160"/>
      <c r="EJ7" s="160"/>
      <c r="EK7" s="160"/>
      <c r="EL7" s="160"/>
      <c r="EM7" s="160"/>
      <c r="EN7" s="160"/>
      <c r="EO7" s="160"/>
      <c r="EP7" s="160"/>
      <c r="EQ7" s="160"/>
      <c r="ER7" s="160"/>
      <c r="ES7" s="160"/>
      <c r="ET7" s="160"/>
      <c r="EU7" s="160"/>
      <c r="EV7" s="160"/>
      <c r="EW7" s="160"/>
      <c r="EX7" s="160"/>
      <c r="EY7" s="160"/>
      <c r="EZ7" s="160"/>
      <c r="FA7" s="160"/>
      <c r="FB7" s="160"/>
      <c r="FC7" s="160"/>
      <c r="FD7" s="160"/>
      <c r="FE7" s="160"/>
      <c r="FF7" s="160"/>
      <c r="FG7" s="160"/>
      <c r="FH7" s="160"/>
      <c r="FI7" s="160"/>
      <c r="FJ7" s="160"/>
      <c r="FK7" s="160"/>
      <c r="FL7" s="160"/>
      <c r="FM7" s="160"/>
      <c r="FN7" s="160"/>
      <c r="FO7" s="160"/>
      <c r="FP7" s="160"/>
      <c r="FQ7" s="160"/>
      <c r="FR7" s="160"/>
      <c r="FS7" s="160"/>
      <c r="FT7" s="160"/>
      <c r="FU7" s="160"/>
      <c r="FV7" s="160"/>
      <c r="FW7" s="160"/>
      <c r="FX7" s="160"/>
      <c r="FY7" s="160"/>
      <c r="FZ7" s="160"/>
      <c r="GA7" s="160"/>
      <c r="GB7" s="160"/>
      <c r="GC7" s="160"/>
      <c r="GD7" s="160"/>
      <c r="GE7" s="160"/>
      <c r="GF7" s="160"/>
      <c r="GG7" s="160"/>
      <c r="GH7" s="160"/>
      <c r="GI7" s="160"/>
      <c r="GJ7" s="160"/>
      <c r="GK7" s="160"/>
      <c r="GL7" s="160"/>
      <c r="GM7" s="160"/>
      <c r="GN7" s="160"/>
      <c r="GO7" s="160"/>
      <c r="GP7" s="160"/>
      <c r="GQ7" s="160"/>
      <c r="GR7" s="160"/>
      <c r="GS7" s="160"/>
      <c r="GT7" s="160"/>
      <c r="GU7" s="160"/>
      <c r="GV7" s="160"/>
      <c r="GW7" s="160"/>
      <c r="GX7" s="160"/>
      <c r="GY7" s="160"/>
      <c r="GZ7" s="160"/>
      <c r="HA7" s="160"/>
      <c r="HB7" s="160"/>
      <c r="HC7" s="160"/>
      <c r="HD7" s="160"/>
      <c r="HE7" s="160"/>
      <c r="HF7" s="160"/>
      <c r="HG7" s="160"/>
      <c r="HH7" s="160"/>
      <c r="HI7" s="160"/>
      <c r="HJ7" s="160"/>
      <c r="HK7" s="160"/>
      <c r="HL7" s="160"/>
      <c r="HM7" s="160"/>
      <c r="HN7" s="160"/>
      <c r="HO7" s="160"/>
      <c r="HP7" s="160"/>
      <c r="HQ7" s="160"/>
      <c r="HR7" s="160"/>
      <c r="HS7" s="160"/>
      <c r="HT7" s="160"/>
      <c r="HU7" s="160"/>
      <c r="HV7" s="160"/>
      <c r="HW7" s="160"/>
      <c r="HX7" s="160"/>
      <c r="HY7" s="160"/>
      <c r="HZ7" s="160"/>
      <c r="IA7" s="160"/>
      <c r="IB7" s="160"/>
      <c r="IC7" s="160"/>
      <c r="ID7" s="160"/>
      <c r="IE7" s="160"/>
      <c r="IF7" s="160"/>
    </row>
    <row r="8" spans="1:240" ht="15.75">
      <c r="A8" s="148" t="s">
        <v>23</v>
      </c>
      <c r="B8" s="148" t="s">
        <v>57</v>
      </c>
      <c r="C8" s="149" t="s">
        <v>25</v>
      </c>
      <c r="D8" s="150">
        <v>2</v>
      </c>
      <c r="E8" s="151"/>
      <c r="F8" s="151"/>
      <c r="G8" s="169">
        <v>3</v>
      </c>
      <c r="H8" s="229"/>
      <c r="I8" s="152" t="s">
        <v>369</v>
      </c>
      <c r="J8" s="152" t="s">
        <v>370</v>
      </c>
      <c r="K8" s="181"/>
      <c r="L8" s="181"/>
      <c r="M8" s="181"/>
      <c r="N8" s="181"/>
      <c r="O8" s="181"/>
      <c r="P8" s="181"/>
      <c r="Q8" s="181"/>
      <c r="R8" s="181"/>
      <c r="S8" s="181"/>
      <c r="T8" s="181"/>
      <c r="U8" s="181"/>
      <c r="V8" s="181"/>
      <c r="W8" s="181"/>
      <c r="X8" s="181"/>
      <c r="Y8" s="181"/>
      <c r="Z8" s="181"/>
      <c r="AA8" s="181"/>
      <c r="AB8" s="181"/>
      <c r="AC8" s="181"/>
      <c r="AD8" s="181"/>
      <c r="AE8" s="181"/>
      <c r="AF8" s="181"/>
      <c r="AG8" s="181"/>
      <c r="AH8" s="181"/>
      <c r="AI8" s="181"/>
      <c r="AJ8" s="181"/>
      <c r="AK8" s="181"/>
      <c r="AL8" s="181"/>
      <c r="AM8" s="181"/>
      <c r="AN8" s="181"/>
      <c r="AO8" s="181"/>
      <c r="AP8" s="181"/>
      <c r="AQ8" s="181"/>
      <c r="AR8" s="181"/>
      <c r="AS8" s="181"/>
      <c r="AT8" s="181"/>
      <c r="AU8" s="181"/>
      <c r="AV8" s="181"/>
      <c r="AW8" s="181"/>
      <c r="AX8" s="181"/>
      <c r="AY8" s="181"/>
      <c r="AZ8" s="181"/>
      <c r="BA8" s="181"/>
      <c r="BB8" s="181"/>
      <c r="BC8" s="181"/>
      <c r="BD8" s="181"/>
      <c r="BE8" s="181"/>
      <c r="BF8" s="181"/>
      <c r="BG8" s="181"/>
      <c r="BH8" s="181"/>
      <c r="BI8" s="181"/>
      <c r="BJ8" s="181"/>
      <c r="BK8" s="181"/>
      <c r="BL8" s="181"/>
      <c r="BM8" s="181"/>
      <c r="BN8" s="181"/>
      <c r="BO8" s="181"/>
      <c r="BP8" s="181"/>
      <c r="BQ8" s="181"/>
      <c r="BR8" s="181"/>
      <c r="BS8" s="181"/>
      <c r="BT8" s="181"/>
      <c r="BU8" s="181"/>
      <c r="BV8" s="181"/>
      <c r="BW8" s="181"/>
      <c r="BX8" s="181"/>
      <c r="BY8" s="181"/>
      <c r="BZ8" s="181"/>
      <c r="CA8" s="181"/>
      <c r="CB8" s="181"/>
      <c r="CC8" s="181"/>
      <c r="CD8" s="181"/>
      <c r="CE8" s="181"/>
      <c r="CF8" s="181"/>
      <c r="CG8" s="181"/>
      <c r="CH8" s="181"/>
      <c r="CI8" s="181"/>
      <c r="CJ8" s="181"/>
      <c r="CK8" s="181"/>
      <c r="CL8" s="181"/>
      <c r="CM8" s="181"/>
      <c r="CN8" s="181"/>
      <c r="CO8" s="181"/>
      <c r="CP8" s="181"/>
      <c r="CQ8" s="181"/>
      <c r="CR8" s="181"/>
      <c r="CS8" s="181"/>
      <c r="CT8" s="181"/>
      <c r="CU8" s="181"/>
      <c r="CV8" s="181"/>
      <c r="CW8" s="181"/>
      <c r="CX8" s="181"/>
      <c r="CY8" s="181"/>
      <c r="CZ8" s="181"/>
      <c r="DA8" s="181"/>
      <c r="DB8" s="181"/>
      <c r="DC8" s="181"/>
      <c r="DD8" s="181"/>
      <c r="DE8" s="181"/>
      <c r="DF8" s="181"/>
      <c r="DG8" s="181"/>
      <c r="DH8" s="181"/>
      <c r="DI8" s="181"/>
      <c r="DJ8" s="181"/>
      <c r="DK8" s="181"/>
      <c r="DL8" s="181"/>
      <c r="DM8" s="181"/>
      <c r="DN8" s="181"/>
      <c r="DO8" s="181"/>
      <c r="DP8" s="181"/>
      <c r="DQ8" s="181"/>
      <c r="DR8" s="181"/>
      <c r="DS8" s="181"/>
      <c r="DT8" s="181"/>
      <c r="DU8" s="181"/>
      <c r="DV8" s="181"/>
      <c r="DW8" s="181"/>
      <c r="DX8" s="181"/>
      <c r="DY8" s="181"/>
      <c r="DZ8" s="181"/>
      <c r="EA8" s="181"/>
      <c r="EB8" s="181"/>
      <c r="EC8" s="181"/>
      <c r="ED8" s="181"/>
      <c r="EE8" s="181"/>
      <c r="EF8" s="181"/>
      <c r="EG8" s="181"/>
      <c r="EH8" s="181"/>
      <c r="EI8" s="181"/>
      <c r="EJ8" s="181"/>
      <c r="EK8" s="181"/>
      <c r="EL8" s="181"/>
      <c r="EM8" s="181"/>
      <c r="EN8" s="181"/>
      <c r="EO8" s="181"/>
      <c r="EP8" s="181"/>
      <c r="EQ8" s="181"/>
      <c r="ER8" s="181"/>
      <c r="ES8" s="181"/>
      <c r="ET8" s="181"/>
      <c r="EU8" s="181"/>
      <c r="EV8" s="181"/>
      <c r="EW8" s="181"/>
      <c r="EX8" s="181"/>
      <c r="EY8" s="181"/>
      <c r="EZ8" s="181"/>
      <c r="FA8" s="181"/>
      <c r="FB8" s="181"/>
      <c r="FC8" s="181"/>
      <c r="FD8" s="181"/>
      <c r="FE8" s="181"/>
      <c r="FF8" s="181"/>
      <c r="FG8" s="181"/>
      <c r="FH8" s="181"/>
      <c r="FI8" s="181"/>
      <c r="FJ8" s="181"/>
      <c r="FK8" s="181"/>
      <c r="FL8" s="181"/>
      <c r="FM8" s="181"/>
      <c r="FN8" s="181"/>
      <c r="FO8" s="181"/>
      <c r="FP8" s="181"/>
      <c r="FQ8" s="181"/>
      <c r="FR8" s="181"/>
      <c r="FS8" s="181"/>
      <c r="FT8" s="181"/>
      <c r="FU8" s="181"/>
      <c r="FV8" s="181"/>
      <c r="FW8" s="181"/>
      <c r="FX8" s="181"/>
      <c r="FY8" s="181"/>
      <c r="FZ8" s="181"/>
      <c r="GA8" s="181"/>
      <c r="GB8" s="181"/>
      <c r="GC8" s="181"/>
      <c r="GD8" s="181"/>
      <c r="GE8" s="181"/>
      <c r="GF8" s="181"/>
      <c r="GG8" s="181"/>
      <c r="GH8" s="181"/>
      <c r="GI8" s="181"/>
      <c r="GJ8" s="181"/>
      <c r="GK8" s="181"/>
      <c r="GL8" s="181"/>
      <c r="GM8" s="181"/>
      <c r="GN8" s="181"/>
      <c r="GO8" s="181"/>
      <c r="GP8" s="181"/>
      <c r="GQ8" s="181"/>
      <c r="GR8" s="181"/>
      <c r="GS8" s="181"/>
      <c r="GT8" s="181"/>
      <c r="GU8" s="181"/>
      <c r="GV8" s="181"/>
      <c r="GW8" s="181"/>
      <c r="GX8" s="181"/>
      <c r="GY8" s="181"/>
      <c r="GZ8" s="181"/>
      <c r="HA8" s="181"/>
      <c r="HB8" s="181"/>
      <c r="HC8" s="181"/>
      <c r="HD8" s="181"/>
      <c r="HE8" s="181"/>
      <c r="HF8" s="181"/>
      <c r="HG8" s="181"/>
      <c r="HH8" s="181"/>
      <c r="HI8" s="181"/>
      <c r="HJ8" s="181"/>
      <c r="HK8" s="181"/>
      <c r="HL8" s="181"/>
      <c r="HM8" s="181"/>
      <c r="HN8" s="181"/>
      <c r="HO8" s="181"/>
      <c r="HP8" s="181"/>
      <c r="HQ8" s="181"/>
      <c r="HR8" s="181"/>
      <c r="HS8" s="181"/>
      <c r="HT8" s="181"/>
      <c r="HU8" s="181"/>
      <c r="HV8" s="181"/>
      <c r="HW8" s="181"/>
      <c r="HX8" s="181"/>
      <c r="HY8" s="181"/>
      <c r="HZ8" s="181"/>
      <c r="IA8" s="181"/>
      <c r="IB8" s="181"/>
      <c r="IC8" s="181"/>
      <c r="ID8" s="181"/>
      <c r="IE8" s="181"/>
      <c r="IF8" s="181"/>
    </row>
    <row r="9" spans="1:240" ht="15.75">
      <c r="A9" s="182"/>
      <c r="B9" s="153" t="s">
        <v>371</v>
      </c>
      <c r="C9" s="183">
        <f>C10+C26+C45+C46+C47+C48</f>
        <v>1175770</v>
      </c>
      <c r="D9" s="184">
        <f>E9+F9</f>
        <v>8277847</v>
      </c>
      <c r="E9" s="185">
        <f>E10+E26+E45+E46+E47+E48+E49+E50</f>
        <v>6295073</v>
      </c>
      <c r="F9" s="185">
        <f>F10+F26</f>
        <v>1982774</v>
      </c>
      <c r="G9" s="184">
        <f>G10+G26+G45+G46+G47+G48+G49+G50+G51</f>
        <v>1414677</v>
      </c>
      <c r="H9" s="231">
        <v>677173</v>
      </c>
      <c r="I9" s="230">
        <f t="shared" ref="I9:I10" si="0">H9/C9</f>
        <v>0.57594002228326968</v>
      </c>
      <c r="J9" s="230">
        <f>H9/D9</f>
        <v>8.1805450136974017E-2</v>
      </c>
      <c r="K9" s="187"/>
      <c r="L9" s="187"/>
      <c r="M9" s="187"/>
      <c r="N9" s="187"/>
      <c r="O9" s="187"/>
      <c r="P9" s="187"/>
      <c r="Q9" s="187"/>
      <c r="R9" s="187"/>
      <c r="S9" s="187"/>
      <c r="T9" s="187"/>
      <c r="U9" s="187"/>
      <c r="V9" s="187"/>
      <c r="W9" s="187"/>
      <c r="X9" s="187"/>
      <c r="Y9" s="187"/>
      <c r="Z9" s="187"/>
      <c r="AA9" s="187"/>
      <c r="AB9" s="187"/>
      <c r="AC9" s="187"/>
      <c r="AD9" s="187"/>
      <c r="AE9" s="187"/>
      <c r="AF9" s="187"/>
      <c r="AG9" s="187"/>
      <c r="AH9" s="187"/>
      <c r="AI9" s="187"/>
      <c r="AJ9" s="187"/>
      <c r="AK9" s="187"/>
      <c r="AL9" s="187"/>
      <c r="AM9" s="187"/>
      <c r="AN9" s="187"/>
      <c r="AO9" s="187"/>
      <c r="AP9" s="187"/>
      <c r="AQ9" s="187"/>
      <c r="AR9" s="187"/>
      <c r="AS9" s="187"/>
      <c r="AT9" s="187"/>
      <c r="AU9" s="187"/>
      <c r="AV9" s="187"/>
      <c r="AW9" s="187"/>
      <c r="AX9" s="187"/>
      <c r="AY9" s="187"/>
      <c r="AZ9" s="187"/>
      <c r="BA9" s="187"/>
      <c r="BB9" s="187"/>
      <c r="BC9" s="187"/>
      <c r="BD9" s="187"/>
      <c r="BE9" s="187"/>
      <c r="BF9" s="187"/>
      <c r="BG9" s="187"/>
      <c r="BH9" s="187"/>
      <c r="BI9" s="187"/>
      <c r="BJ9" s="187"/>
      <c r="BK9" s="187"/>
      <c r="BL9" s="187"/>
      <c r="BM9" s="187"/>
      <c r="BN9" s="187"/>
      <c r="BO9" s="187"/>
      <c r="BP9" s="187"/>
      <c r="BQ9" s="187"/>
      <c r="BR9" s="187"/>
      <c r="BS9" s="187"/>
      <c r="BT9" s="187"/>
      <c r="BU9" s="187"/>
      <c r="BV9" s="187"/>
      <c r="BW9" s="187"/>
      <c r="BX9" s="187"/>
      <c r="BY9" s="187"/>
      <c r="BZ9" s="187"/>
      <c r="CA9" s="187"/>
      <c r="CB9" s="187"/>
      <c r="CC9" s="187"/>
      <c r="CD9" s="187"/>
      <c r="CE9" s="187"/>
      <c r="CF9" s="187"/>
      <c r="CG9" s="187"/>
      <c r="CH9" s="187"/>
      <c r="CI9" s="187"/>
      <c r="CJ9" s="187"/>
      <c r="CK9" s="187"/>
      <c r="CL9" s="187"/>
      <c r="CM9" s="187"/>
      <c r="CN9" s="187"/>
      <c r="CO9" s="187"/>
      <c r="CP9" s="187"/>
      <c r="CQ9" s="187"/>
      <c r="CR9" s="187"/>
      <c r="CS9" s="187"/>
      <c r="CT9" s="187"/>
      <c r="CU9" s="187"/>
      <c r="CV9" s="187"/>
      <c r="CW9" s="187"/>
      <c r="CX9" s="187"/>
      <c r="CY9" s="187"/>
      <c r="CZ9" s="187"/>
      <c r="DA9" s="187"/>
      <c r="DB9" s="187"/>
      <c r="DC9" s="187"/>
      <c r="DD9" s="187"/>
      <c r="DE9" s="187"/>
      <c r="DF9" s="187"/>
      <c r="DG9" s="187"/>
      <c r="DH9" s="187"/>
      <c r="DI9" s="187"/>
      <c r="DJ9" s="187"/>
      <c r="DK9" s="187"/>
      <c r="DL9" s="187"/>
      <c r="DM9" s="187"/>
      <c r="DN9" s="187"/>
      <c r="DO9" s="187"/>
      <c r="DP9" s="187"/>
      <c r="DQ9" s="187"/>
      <c r="DR9" s="187"/>
      <c r="DS9" s="187"/>
      <c r="DT9" s="187"/>
      <c r="DU9" s="187"/>
      <c r="DV9" s="187"/>
      <c r="DW9" s="187"/>
      <c r="DX9" s="187"/>
      <c r="DY9" s="187"/>
      <c r="DZ9" s="187"/>
      <c r="EA9" s="187"/>
      <c r="EB9" s="187"/>
      <c r="EC9" s="187"/>
      <c r="ED9" s="187"/>
      <c r="EE9" s="187"/>
      <c r="EF9" s="187"/>
      <c r="EG9" s="187"/>
      <c r="EH9" s="187"/>
      <c r="EI9" s="187"/>
      <c r="EJ9" s="187"/>
      <c r="EK9" s="187"/>
      <c r="EL9" s="187"/>
      <c r="EM9" s="187"/>
      <c r="EN9" s="187"/>
      <c r="EO9" s="187"/>
      <c r="EP9" s="187"/>
      <c r="EQ9" s="187"/>
      <c r="ER9" s="187"/>
      <c r="ES9" s="187"/>
      <c r="ET9" s="187"/>
      <c r="EU9" s="187"/>
      <c r="EV9" s="187"/>
      <c r="EW9" s="187"/>
      <c r="EX9" s="187"/>
      <c r="EY9" s="187"/>
      <c r="EZ9" s="187"/>
      <c r="FA9" s="187"/>
      <c r="FB9" s="187"/>
      <c r="FC9" s="187"/>
      <c r="FD9" s="187"/>
      <c r="FE9" s="187"/>
      <c r="FF9" s="187"/>
      <c r="FG9" s="187"/>
      <c r="FH9" s="187"/>
      <c r="FI9" s="187"/>
      <c r="FJ9" s="187"/>
      <c r="FK9" s="187"/>
      <c r="FL9" s="187"/>
      <c r="FM9" s="187"/>
      <c r="FN9" s="187"/>
      <c r="FO9" s="187"/>
      <c r="FP9" s="187"/>
      <c r="FQ9" s="187"/>
      <c r="FR9" s="187"/>
      <c r="FS9" s="187"/>
      <c r="FT9" s="187"/>
      <c r="FU9" s="187"/>
      <c r="FV9" s="187"/>
      <c r="FW9" s="187"/>
      <c r="FX9" s="187"/>
      <c r="FY9" s="187"/>
      <c r="FZ9" s="187"/>
      <c r="GA9" s="187"/>
      <c r="GB9" s="187"/>
      <c r="GC9" s="187"/>
      <c r="GD9" s="187"/>
      <c r="GE9" s="187"/>
      <c r="GF9" s="187"/>
      <c r="GG9" s="187"/>
      <c r="GH9" s="187"/>
      <c r="GI9" s="187"/>
      <c r="GJ9" s="187"/>
      <c r="GK9" s="187"/>
      <c r="GL9" s="187"/>
      <c r="GM9" s="187"/>
      <c r="GN9" s="187"/>
      <c r="GO9" s="187"/>
      <c r="GP9" s="187"/>
      <c r="GQ9" s="187"/>
      <c r="GR9" s="187"/>
      <c r="GS9" s="187"/>
      <c r="GT9" s="187"/>
      <c r="GU9" s="187"/>
      <c r="GV9" s="187"/>
      <c r="GW9" s="187"/>
      <c r="GX9" s="187"/>
      <c r="GY9" s="187"/>
      <c r="GZ9" s="187"/>
      <c r="HA9" s="187"/>
      <c r="HB9" s="187"/>
      <c r="HC9" s="187"/>
      <c r="HD9" s="187"/>
      <c r="HE9" s="187"/>
      <c r="HF9" s="187"/>
      <c r="HG9" s="187"/>
      <c r="HH9" s="187"/>
      <c r="HI9" s="187"/>
      <c r="HJ9" s="187"/>
      <c r="HK9" s="187"/>
      <c r="HL9" s="187"/>
      <c r="HM9" s="187"/>
      <c r="HN9" s="187"/>
      <c r="HO9" s="187"/>
      <c r="HP9" s="187"/>
      <c r="HQ9" s="187"/>
      <c r="HR9" s="187"/>
      <c r="HS9" s="187"/>
      <c r="HT9" s="187"/>
      <c r="HU9" s="187"/>
      <c r="HV9" s="187"/>
      <c r="HW9" s="187"/>
      <c r="HX9" s="187"/>
      <c r="HY9" s="187"/>
      <c r="HZ9" s="187"/>
      <c r="IA9" s="187"/>
      <c r="IB9" s="187"/>
      <c r="IC9" s="187"/>
      <c r="ID9" s="187"/>
      <c r="IE9" s="187"/>
      <c r="IF9" s="187"/>
    </row>
    <row r="10" spans="1:240" s="192" customFormat="1" ht="15.75">
      <c r="A10" s="182" t="s">
        <v>24</v>
      </c>
      <c r="B10" s="188" t="s">
        <v>372</v>
      </c>
      <c r="C10" s="189">
        <f>C11+C19</f>
        <v>514667</v>
      </c>
      <c r="D10" s="190">
        <f>E10+F10</f>
        <v>2094863</v>
      </c>
      <c r="E10" s="191">
        <f>E11</f>
        <v>825372</v>
      </c>
      <c r="F10" s="191">
        <f>F19</f>
        <v>1269491</v>
      </c>
      <c r="G10" s="190">
        <f>G11+G19+G24+G25</f>
        <v>647000</v>
      </c>
      <c r="H10" s="232">
        <v>677173</v>
      </c>
      <c r="I10" s="230">
        <f t="shared" si="0"/>
        <v>1.3157497954988371</v>
      </c>
      <c r="J10" s="230">
        <f t="shared" ref="J10" si="1">H10/D10</f>
        <v>0.32325407437145054</v>
      </c>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7"/>
      <c r="AY10" s="187"/>
      <c r="AZ10" s="187"/>
      <c r="BA10" s="187"/>
      <c r="BB10" s="187"/>
      <c r="BC10" s="187"/>
      <c r="BD10" s="187"/>
      <c r="BE10" s="187"/>
      <c r="BF10" s="187"/>
      <c r="BG10" s="187"/>
      <c r="BH10" s="187"/>
      <c r="BI10" s="187"/>
      <c r="BJ10" s="187"/>
      <c r="BK10" s="187"/>
      <c r="BL10" s="187"/>
      <c r="BM10" s="187"/>
      <c r="BN10" s="187"/>
      <c r="BO10" s="187"/>
      <c r="BP10" s="187"/>
      <c r="BQ10" s="187"/>
      <c r="BR10" s="187"/>
      <c r="BS10" s="187"/>
      <c r="BT10" s="187"/>
      <c r="BU10" s="187"/>
      <c r="BV10" s="187"/>
      <c r="BW10" s="187"/>
      <c r="BX10" s="187"/>
      <c r="BY10" s="187"/>
      <c r="BZ10" s="187"/>
      <c r="CA10" s="187"/>
      <c r="CB10" s="187"/>
      <c r="CC10" s="187"/>
      <c r="CD10" s="187"/>
      <c r="CE10" s="187"/>
      <c r="CF10" s="187"/>
      <c r="CG10" s="187"/>
      <c r="CH10" s="187"/>
      <c r="CI10" s="187"/>
      <c r="CJ10" s="187"/>
      <c r="CK10" s="187"/>
      <c r="CL10" s="187"/>
      <c r="CM10" s="187"/>
      <c r="CN10" s="187"/>
      <c r="CO10" s="187"/>
      <c r="CP10" s="187"/>
      <c r="CQ10" s="187"/>
      <c r="CR10" s="187"/>
      <c r="CS10" s="187"/>
      <c r="CT10" s="187"/>
      <c r="CU10" s="187"/>
      <c r="CV10" s="187"/>
      <c r="CW10" s="187"/>
      <c r="CX10" s="187"/>
      <c r="CY10" s="187"/>
      <c r="CZ10" s="187"/>
      <c r="DA10" s="187"/>
      <c r="DB10" s="187"/>
      <c r="DC10" s="187"/>
      <c r="DD10" s="187"/>
      <c r="DE10" s="187"/>
      <c r="DF10" s="187"/>
      <c r="DG10" s="187"/>
      <c r="DH10" s="187"/>
      <c r="DI10" s="187"/>
      <c r="DJ10" s="187"/>
      <c r="DK10" s="187"/>
      <c r="DL10" s="187"/>
      <c r="DM10" s="187"/>
      <c r="DN10" s="187"/>
      <c r="DO10" s="187"/>
      <c r="DP10" s="187"/>
      <c r="DQ10" s="187"/>
      <c r="DR10" s="187"/>
      <c r="DS10" s="187"/>
      <c r="DT10" s="187"/>
      <c r="DU10" s="187"/>
      <c r="DV10" s="187"/>
      <c r="DW10" s="187"/>
      <c r="DX10" s="187"/>
      <c r="DY10" s="187"/>
      <c r="DZ10" s="187"/>
      <c r="EA10" s="187"/>
      <c r="EB10" s="187"/>
      <c r="EC10" s="187"/>
      <c r="ED10" s="187"/>
      <c r="EE10" s="187"/>
      <c r="EF10" s="187"/>
      <c r="EG10" s="187"/>
      <c r="EH10" s="187"/>
      <c r="EI10" s="187"/>
      <c r="EJ10" s="187"/>
      <c r="EK10" s="187"/>
      <c r="EL10" s="187"/>
      <c r="EM10" s="187"/>
      <c r="EN10" s="187"/>
      <c r="EO10" s="187"/>
      <c r="EP10" s="187"/>
      <c r="EQ10" s="187"/>
      <c r="ER10" s="187"/>
      <c r="ES10" s="187"/>
      <c r="ET10" s="187"/>
      <c r="EU10" s="187"/>
      <c r="EV10" s="187"/>
      <c r="EW10" s="187"/>
      <c r="EX10" s="187"/>
      <c r="EY10" s="187"/>
      <c r="EZ10" s="187"/>
      <c r="FA10" s="187"/>
      <c r="FB10" s="187"/>
      <c r="FC10" s="187"/>
      <c r="FD10" s="187"/>
      <c r="FE10" s="187"/>
      <c r="FF10" s="187"/>
      <c r="FG10" s="187"/>
      <c r="FH10" s="187"/>
      <c r="FI10" s="187"/>
      <c r="FJ10" s="187"/>
      <c r="FK10" s="187"/>
      <c r="FL10" s="187"/>
      <c r="FM10" s="187"/>
      <c r="FN10" s="187"/>
      <c r="FO10" s="187"/>
      <c r="FP10" s="187"/>
      <c r="FQ10" s="187"/>
      <c r="FR10" s="187"/>
      <c r="FS10" s="187"/>
      <c r="FT10" s="187"/>
      <c r="FU10" s="187"/>
      <c r="FV10" s="187"/>
      <c r="FW10" s="187"/>
      <c r="FX10" s="187"/>
      <c r="FY10" s="187"/>
      <c r="FZ10" s="187"/>
      <c r="GA10" s="187"/>
      <c r="GB10" s="187"/>
      <c r="GC10" s="187"/>
      <c r="GD10" s="187"/>
      <c r="GE10" s="187"/>
      <c r="GF10" s="187"/>
      <c r="GG10" s="187"/>
      <c r="GH10" s="187"/>
      <c r="GI10" s="187"/>
      <c r="GJ10" s="187"/>
      <c r="GK10" s="187"/>
      <c r="GL10" s="187"/>
      <c r="GM10" s="187"/>
      <c r="GN10" s="187"/>
      <c r="GO10" s="187"/>
      <c r="GP10" s="187"/>
      <c r="GQ10" s="187"/>
      <c r="GR10" s="187"/>
      <c r="GS10" s="187"/>
      <c r="GT10" s="187"/>
      <c r="GU10" s="187"/>
      <c r="GV10" s="187"/>
      <c r="GW10" s="187"/>
      <c r="GX10" s="187"/>
      <c r="GY10" s="187"/>
      <c r="GZ10" s="187"/>
      <c r="HA10" s="187"/>
      <c r="HB10" s="187"/>
      <c r="HC10" s="187"/>
      <c r="HD10" s="187"/>
      <c r="HE10" s="187"/>
      <c r="HF10" s="187"/>
      <c r="HG10" s="187"/>
      <c r="HH10" s="187"/>
      <c r="HI10" s="187"/>
      <c r="HJ10" s="187"/>
      <c r="HK10" s="187"/>
      <c r="HL10" s="187"/>
      <c r="HM10" s="187"/>
      <c r="HN10" s="187"/>
      <c r="HO10" s="187"/>
      <c r="HP10" s="187"/>
      <c r="HQ10" s="187"/>
      <c r="HR10" s="187"/>
      <c r="HS10" s="187"/>
      <c r="HT10" s="187"/>
      <c r="HU10" s="187"/>
      <c r="HV10" s="187"/>
      <c r="HW10" s="187"/>
      <c r="HX10" s="187"/>
      <c r="HY10" s="187"/>
      <c r="HZ10" s="187"/>
      <c r="IA10" s="187"/>
      <c r="IB10" s="187"/>
      <c r="IC10" s="187"/>
      <c r="ID10" s="187"/>
      <c r="IE10" s="187"/>
      <c r="IF10" s="187"/>
    </row>
    <row r="11" spans="1:240" s="192" customFormat="1" ht="15.75">
      <c r="A11" s="193">
        <v>1</v>
      </c>
      <c r="B11" s="188" t="s">
        <v>373</v>
      </c>
      <c r="C11" s="189">
        <f>233979+5568</f>
        <v>239547</v>
      </c>
      <c r="D11" s="190">
        <f>D12+D16</f>
        <v>825372</v>
      </c>
      <c r="E11" s="189">
        <f>E12+E16</f>
        <v>825372</v>
      </c>
      <c r="F11" s="191"/>
      <c r="G11" s="190">
        <f>G12</f>
        <v>250000</v>
      </c>
      <c r="H11" s="232">
        <v>195250</v>
      </c>
      <c r="I11" s="186">
        <f>H11/C11</f>
        <v>0.8150801304128209</v>
      </c>
      <c r="J11" s="186">
        <f>H11/D11</f>
        <v>0.23655999961229604</v>
      </c>
      <c r="K11" s="187"/>
      <c r="L11" s="187"/>
      <c r="M11" s="187"/>
      <c r="N11" s="187"/>
      <c r="O11" s="187"/>
      <c r="P11" s="187"/>
      <c r="Q11" s="187"/>
      <c r="R11" s="187"/>
      <c r="S11" s="187"/>
      <c r="T11" s="187"/>
      <c r="U11" s="187"/>
      <c r="V11" s="187"/>
      <c r="W11" s="187"/>
      <c r="X11" s="187"/>
      <c r="Y11" s="187"/>
      <c r="Z11" s="187"/>
      <c r="AA11" s="187"/>
      <c r="AB11" s="187"/>
      <c r="AC11" s="187"/>
      <c r="AD11" s="187"/>
      <c r="AE11" s="187"/>
      <c r="AF11" s="187"/>
      <c r="AG11" s="187"/>
      <c r="AH11" s="187"/>
      <c r="AI11" s="187"/>
      <c r="AJ11" s="187"/>
      <c r="AK11" s="187"/>
      <c r="AL11" s="187"/>
      <c r="AM11" s="187"/>
      <c r="AN11" s="187"/>
      <c r="AO11" s="187"/>
      <c r="AP11" s="187"/>
      <c r="AQ11" s="187"/>
      <c r="AR11" s="187"/>
      <c r="AS11" s="187"/>
      <c r="AT11" s="187"/>
      <c r="AU11" s="187"/>
      <c r="AV11" s="187"/>
      <c r="AW11" s="187"/>
      <c r="AX11" s="187"/>
      <c r="AY11" s="187"/>
      <c r="AZ11" s="187"/>
      <c r="BA11" s="187"/>
      <c r="BB11" s="187"/>
      <c r="BC11" s="187"/>
      <c r="BD11" s="187"/>
      <c r="BE11" s="187"/>
      <c r="BF11" s="187"/>
      <c r="BG11" s="187"/>
      <c r="BH11" s="187"/>
      <c r="BI11" s="187"/>
      <c r="BJ11" s="187"/>
      <c r="BK11" s="187"/>
      <c r="BL11" s="187"/>
      <c r="BM11" s="187"/>
      <c r="BN11" s="187"/>
      <c r="BO11" s="187"/>
      <c r="BP11" s="187"/>
      <c r="BQ11" s="187"/>
      <c r="BR11" s="187"/>
      <c r="BS11" s="187"/>
      <c r="BT11" s="187"/>
      <c r="BU11" s="187"/>
      <c r="BV11" s="187"/>
      <c r="BW11" s="187"/>
      <c r="BX11" s="187"/>
      <c r="BY11" s="187"/>
      <c r="BZ11" s="187"/>
      <c r="CA11" s="187"/>
      <c r="CB11" s="187"/>
      <c r="CC11" s="187"/>
      <c r="CD11" s="187"/>
      <c r="CE11" s="187"/>
      <c r="CF11" s="187"/>
      <c r="CG11" s="187"/>
      <c r="CH11" s="187"/>
      <c r="CI11" s="187"/>
      <c r="CJ11" s="187"/>
      <c r="CK11" s="187"/>
      <c r="CL11" s="187"/>
      <c r="CM11" s="187"/>
      <c r="CN11" s="187"/>
      <c r="CO11" s="187"/>
      <c r="CP11" s="187"/>
      <c r="CQ11" s="187"/>
      <c r="CR11" s="187"/>
      <c r="CS11" s="187"/>
      <c r="CT11" s="187"/>
      <c r="CU11" s="187"/>
      <c r="CV11" s="187"/>
      <c r="CW11" s="187"/>
      <c r="CX11" s="187"/>
      <c r="CY11" s="187"/>
      <c r="CZ11" s="187"/>
      <c r="DA11" s="187"/>
      <c r="DB11" s="187"/>
      <c r="DC11" s="187"/>
      <c r="DD11" s="187"/>
      <c r="DE11" s="187"/>
      <c r="DF11" s="187"/>
      <c r="DG11" s="187"/>
      <c r="DH11" s="187"/>
      <c r="DI11" s="187"/>
      <c r="DJ11" s="187"/>
      <c r="DK11" s="187"/>
      <c r="DL11" s="187"/>
      <c r="DM11" s="187"/>
      <c r="DN11" s="187"/>
      <c r="DO11" s="187"/>
      <c r="DP11" s="187"/>
      <c r="DQ11" s="187"/>
      <c r="DR11" s="187"/>
      <c r="DS11" s="187"/>
      <c r="DT11" s="187"/>
      <c r="DU11" s="187"/>
      <c r="DV11" s="187"/>
      <c r="DW11" s="187"/>
      <c r="DX11" s="187"/>
      <c r="DY11" s="187"/>
      <c r="DZ11" s="187"/>
      <c r="EA11" s="187"/>
      <c r="EB11" s="187"/>
      <c r="EC11" s="187"/>
      <c r="ED11" s="187"/>
      <c r="EE11" s="187"/>
      <c r="EF11" s="187"/>
      <c r="EG11" s="187"/>
      <c r="EH11" s="187"/>
      <c r="EI11" s="187"/>
      <c r="EJ11" s="187"/>
      <c r="EK11" s="187"/>
      <c r="EL11" s="187"/>
      <c r="EM11" s="187"/>
      <c r="EN11" s="187"/>
      <c r="EO11" s="187"/>
      <c r="EP11" s="187"/>
      <c r="EQ11" s="187"/>
      <c r="ER11" s="187"/>
      <c r="ES11" s="187"/>
      <c r="ET11" s="187"/>
      <c r="EU11" s="187"/>
      <c r="EV11" s="187"/>
      <c r="EW11" s="187"/>
      <c r="EX11" s="187"/>
      <c r="EY11" s="187"/>
      <c r="EZ11" s="187"/>
      <c r="FA11" s="187"/>
      <c r="FB11" s="187"/>
      <c r="FC11" s="187"/>
      <c r="FD11" s="187"/>
      <c r="FE11" s="187"/>
      <c r="FF11" s="187"/>
      <c r="FG11" s="187"/>
      <c r="FH11" s="187"/>
      <c r="FI11" s="187"/>
      <c r="FJ11" s="187"/>
      <c r="FK11" s="187"/>
      <c r="FL11" s="187"/>
      <c r="FM11" s="187"/>
      <c r="FN11" s="187"/>
      <c r="FO11" s="187"/>
      <c r="FP11" s="187"/>
      <c r="FQ11" s="187"/>
      <c r="FR11" s="187"/>
      <c r="FS11" s="187"/>
      <c r="FT11" s="187"/>
      <c r="FU11" s="187"/>
      <c r="FV11" s="187"/>
      <c r="FW11" s="187"/>
      <c r="FX11" s="187"/>
      <c r="FY11" s="187"/>
      <c r="FZ11" s="187"/>
      <c r="GA11" s="187"/>
      <c r="GB11" s="187"/>
      <c r="GC11" s="187"/>
      <c r="GD11" s="187"/>
      <c r="GE11" s="187"/>
      <c r="GF11" s="187"/>
      <c r="GG11" s="187"/>
      <c r="GH11" s="187"/>
      <c r="GI11" s="187"/>
      <c r="GJ11" s="187"/>
      <c r="GK11" s="187"/>
      <c r="GL11" s="187"/>
      <c r="GM11" s="187"/>
      <c r="GN11" s="187"/>
      <c r="GO11" s="187"/>
      <c r="GP11" s="187"/>
      <c r="GQ11" s="187"/>
      <c r="GR11" s="187"/>
      <c r="GS11" s="187"/>
      <c r="GT11" s="187"/>
      <c r="GU11" s="187"/>
      <c r="GV11" s="187"/>
      <c r="GW11" s="187"/>
      <c r="GX11" s="187"/>
      <c r="GY11" s="187"/>
      <c r="GZ11" s="187"/>
      <c r="HA11" s="187"/>
      <c r="HB11" s="187"/>
      <c r="HC11" s="187"/>
      <c r="HD11" s="187"/>
      <c r="HE11" s="187"/>
      <c r="HF11" s="187"/>
      <c r="HG11" s="187"/>
      <c r="HH11" s="187"/>
      <c r="HI11" s="187"/>
      <c r="HJ11" s="187"/>
      <c r="HK11" s="187"/>
      <c r="HL11" s="187"/>
      <c r="HM11" s="187"/>
      <c r="HN11" s="187"/>
      <c r="HO11" s="187"/>
      <c r="HP11" s="187"/>
      <c r="HQ11" s="187"/>
      <c r="HR11" s="187"/>
      <c r="HS11" s="187"/>
      <c r="HT11" s="187"/>
      <c r="HU11" s="187"/>
      <c r="HV11" s="187"/>
      <c r="HW11" s="187"/>
      <c r="HX11" s="187"/>
      <c r="HY11" s="187"/>
      <c r="HZ11" s="187"/>
      <c r="IA11" s="187"/>
      <c r="IB11" s="187"/>
      <c r="IC11" s="187"/>
      <c r="ID11" s="187"/>
      <c r="IE11" s="187"/>
      <c r="IF11" s="187"/>
    </row>
    <row r="12" spans="1:240" ht="15.75" hidden="1" customHeight="1">
      <c r="A12" s="194">
        <v>1.1000000000000001</v>
      </c>
      <c r="B12" s="195" t="s">
        <v>374</v>
      </c>
      <c r="C12" s="156">
        <f>C13</f>
        <v>245000</v>
      </c>
      <c r="D12" s="157">
        <f>D13+D14+D15</f>
        <v>821872</v>
      </c>
      <c r="E12" s="156">
        <f>E13+E14+E15</f>
        <v>821872</v>
      </c>
      <c r="F12" s="158"/>
      <c r="G12" s="157">
        <f>G13+G16</f>
        <v>250000</v>
      </c>
      <c r="H12" s="233"/>
      <c r="I12" s="230">
        <f t="shared" ref="I12:I23" si="2">H12/C12</f>
        <v>0</v>
      </c>
      <c r="J12" s="230">
        <f t="shared" ref="J12:J23" si="3">H12/D12</f>
        <v>0</v>
      </c>
      <c r="K12" s="160"/>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c r="AX12" s="160"/>
      <c r="AY12" s="160"/>
      <c r="AZ12" s="160"/>
      <c r="BA12" s="160"/>
      <c r="BB12" s="160"/>
      <c r="BC12" s="160"/>
      <c r="BD12" s="160"/>
      <c r="BE12" s="160"/>
      <c r="BF12" s="160"/>
      <c r="BG12" s="160"/>
      <c r="BH12" s="160"/>
      <c r="BI12" s="160"/>
      <c r="BJ12" s="160"/>
      <c r="BK12" s="160"/>
      <c r="BL12" s="160"/>
      <c r="BM12" s="160"/>
      <c r="BN12" s="160"/>
      <c r="BO12" s="160"/>
      <c r="BP12" s="160"/>
      <c r="BQ12" s="160"/>
      <c r="BR12" s="160"/>
      <c r="BS12" s="160"/>
      <c r="BT12" s="160"/>
      <c r="BU12" s="160"/>
      <c r="BV12" s="160"/>
      <c r="BW12" s="160"/>
      <c r="BX12" s="160"/>
      <c r="BY12" s="160"/>
      <c r="BZ12" s="160"/>
      <c r="CA12" s="160"/>
      <c r="CB12" s="160"/>
      <c r="CC12" s="160"/>
      <c r="CD12" s="160"/>
      <c r="CE12" s="160"/>
      <c r="CF12" s="160"/>
      <c r="CG12" s="160"/>
      <c r="CH12" s="160"/>
      <c r="CI12" s="160"/>
      <c r="CJ12" s="160"/>
      <c r="CK12" s="160"/>
      <c r="CL12" s="160"/>
      <c r="CM12" s="160"/>
      <c r="CN12" s="160"/>
      <c r="CO12" s="160"/>
      <c r="CP12" s="160"/>
      <c r="CQ12" s="160"/>
      <c r="CR12" s="160"/>
      <c r="CS12" s="160"/>
      <c r="CT12" s="160"/>
      <c r="CU12" s="160"/>
      <c r="CV12" s="160"/>
      <c r="CW12" s="160"/>
      <c r="CX12" s="160"/>
      <c r="CY12" s="160"/>
      <c r="CZ12" s="160"/>
      <c r="DA12" s="160"/>
      <c r="DB12" s="160"/>
      <c r="DC12" s="160"/>
      <c r="DD12" s="160"/>
      <c r="DE12" s="160"/>
      <c r="DF12" s="160"/>
      <c r="DG12" s="160"/>
      <c r="DH12" s="160"/>
      <c r="DI12" s="160"/>
      <c r="DJ12" s="160"/>
      <c r="DK12" s="160"/>
      <c r="DL12" s="160"/>
      <c r="DM12" s="160"/>
      <c r="DN12" s="160"/>
      <c r="DO12" s="160"/>
      <c r="DP12" s="160"/>
      <c r="DQ12" s="160"/>
      <c r="DR12" s="160"/>
      <c r="DS12" s="160"/>
      <c r="DT12" s="160"/>
      <c r="DU12" s="160"/>
      <c r="DV12" s="160"/>
      <c r="DW12" s="160"/>
      <c r="DX12" s="160"/>
      <c r="DY12" s="160"/>
      <c r="DZ12" s="160"/>
      <c r="EA12" s="160"/>
      <c r="EB12" s="160"/>
      <c r="EC12" s="160"/>
      <c r="ED12" s="160"/>
      <c r="EE12" s="160"/>
      <c r="EF12" s="160"/>
      <c r="EG12" s="160"/>
      <c r="EH12" s="160"/>
      <c r="EI12" s="160"/>
      <c r="EJ12" s="160"/>
      <c r="EK12" s="160"/>
      <c r="EL12" s="160"/>
      <c r="EM12" s="160"/>
      <c r="EN12" s="160"/>
      <c r="EO12" s="160"/>
      <c r="EP12" s="160"/>
      <c r="EQ12" s="160"/>
      <c r="ER12" s="160"/>
      <c r="ES12" s="160"/>
      <c r="ET12" s="160"/>
      <c r="EU12" s="160"/>
      <c r="EV12" s="160"/>
      <c r="EW12" s="160"/>
      <c r="EX12" s="160"/>
      <c r="EY12" s="160"/>
      <c r="EZ12" s="160"/>
      <c r="FA12" s="160"/>
      <c r="FB12" s="160"/>
      <c r="FC12" s="160"/>
      <c r="FD12" s="160"/>
      <c r="FE12" s="160"/>
      <c r="FF12" s="160"/>
      <c r="FG12" s="160"/>
      <c r="FH12" s="160"/>
      <c r="FI12" s="160"/>
      <c r="FJ12" s="160"/>
      <c r="FK12" s="160"/>
      <c r="FL12" s="160"/>
      <c r="FM12" s="160"/>
      <c r="FN12" s="160"/>
      <c r="FO12" s="160"/>
      <c r="FP12" s="160"/>
      <c r="FQ12" s="160"/>
      <c r="FR12" s="160"/>
      <c r="FS12" s="160"/>
      <c r="FT12" s="160"/>
      <c r="FU12" s="160"/>
      <c r="FV12" s="160"/>
      <c r="FW12" s="160"/>
      <c r="FX12" s="160"/>
      <c r="FY12" s="160"/>
      <c r="FZ12" s="160"/>
      <c r="GA12" s="160"/>
      <c r="GB12" s="160"/>
      <c r="GC12" s="160"/>
      <c r="GD12" s="160"/>
      <c r="GE12" s="160"/>
      <c r="GF12" s="160"/>
      <c r="GG12" s="160"/>
      <c r="GH12" s="160"/>
      <c r="GI12" s="160"/>
      <c r="GJ12" s="160"/>
      <c r="GK12" s="160"/>
      <c r="GL12" s="160"/>
      <c r="GM12" s="160"/>
      <c r="GN12" s="160"/>
      <c r="GO12" s="160"/>
      <c r="GP12" s="160"/>
      <c r="GQ12" s="160"/>
      <c r="GR12" s="160"/>
      <c r="GS12" s="160"/>
      <c r="GT12" s="160"/>
      <c r="GU12" s="160"/>
      <c r="GV12" s="160"/>
      <c r="GW12" s="160"/>
      <c r="GX12" s="160"/>
      <c r="GY12" s="160"/>
      <c r="GZ12" s="160"/>
      <c r="HA12" s="160"/>
      <c r="HB12" s="160"/>
      <c r="HC12" s="160"/>
      <c r="HD12" s="160"/>
      <c r="HE12" s="160"/>
      <c r="HF12" s="160"/>
      <c r="HG12" s="160"/>
      <c r="HH12" s="160"/>
      <c r="HI12" s="160"/>
      <c r="HJ12" s="160"/>
      <c r="HK12" s="160"/>
      <c r="HL12" s="160"/>
      <c r="HM12" s="160"/>
      <c r="HN12" s="160"/>
      <c r="HO12" s="160"/>
      <c r="HP12" s="160"/>
      <c r="HQ12" s="160"/>
      <c r="HR12" s="160"/>
      <c r="HS12" s="160"/>
      <c r="HT12" s="160"/>
      <c r="HU12" s="160"/>
      <c r="HV12" s="160"/>
      <c r="HW12" s="160"/>
      <c r="HX12" s="160"/>
      <c r="HY12" s="160"/>
      <c r="HZ12" s="160"/>
      <c r="IA12" s="160"/>
      <c r="IB12" s="160"/>
      <c r="IC12" s="160"/>
      <c r="ID12" s="160"/>
      <c r="IE12" s="160"/>
      <c r="IF12" s="160"/>
    </row>
    <row r="13" spans="1:240" ht="31.5" hidden="1" customHeight="1">
      <c r="A13" s="155" t="s">
        <v>47</v>
      </c>
      <c r="B13" s="154" t="s">
        <v>375</v>
      </c>
      <c r="C13" s="156">
        <v>245000</v>
      </c>
      <c r="D13" s="157">
        <v>536872</v>
      </c>
      <c r="E13" s="156">
        <v>536872</v>
      </c>
      <c r="F13" s="158"/>
      <c r="G13" s="157">
        <v>250000</v>
      </c>
      <c r="H13" s="233"/>
      <c r="I13" s="230">
        <f t="shared" si="2"/>
        <v>0</v>
      </c>
      <c r="J13" s="230">
        <f t="shared" si="3"/>
        <v>0</v>
      </c>
      <c r="K13" s="160"/>
      <c r="L13" s="160"/>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c r="AX13" s="160"/>
      <c r="AY13" s="160"/>
      <c r="AZ13" s="160"/>
      <c r="BA13" s="160"/>
      <c r="BB13" s="160"/>
      <c r="BC13" s="160"/>
      <c r="BD13" s="160"/>
      <c r="BE13" s="160"/>
      <c r="BF13" s="160"/>
      <c r="BG13" s="160"/>
      <c r="BH13" s="160"/>
      <c r="BI13" s="160"/>
      <c r="BJ13" s="160"/>
      <c r="BK13" s="160"/>
      <c r="BL13" s="160"/>
      <c r="BM13" s="160"/>
      <c r="BN13" s="160"/>
      <c r="BO13" s="160"/>
      <c r="BP13" s="160"/>
      <c r="BQ13" s="160"/>
      <c r="BR13" s="160"/>
      <c r="BS13" s="160"/>
      <c r="BT13" s="160"/>
      <c r="BU13" s="160"/>
      <c r="BV13" s="160"/>
      <c r="BW13" s="160"/>
      <c r="BX13" s="160"/>
      <c r="BY13" s="160"/>
      <c r="BZ13" s="160"/>
      <c r="CA13" s="160"/>
      <c r="CB13" s="160"/>
      <c r="CC13" s="160"/>
      <c r="CD13" s="160"/>
      <c r="CE13" s="160"/>
      <c r="CF13" s="160"/>
      <c r="CG13" s="160"/>
      <c r="CH13" s="160"/>
      <c r="CI13" s="160"/>
      <c r="CJ13" s="160"/>
      <c r="CK13" s="160"/>
      <c r="CL13" s="160"/>
      <c r="CM13" s="160"/>
      <c r="CN13" s="160"/>
      <c r="CO13" s="160"/>
      <c r="CP13" s="160"/>
      <c r="CQ13" s="160"/>
      <c r="CR13" s="160"/>
      <c r="CS13" s="160"/>
      <c r="CT13" s="160"/>
      <c r="CU13" s="160"/>
      <c r="CV13" s="160"/>
      <c r="CW13" s="160"/>
      <c r="CX13" s="160"/>
      <c r="CY13" s="160"/>
      <c r="CZ13" s="160"/>
      <c r="DA13" s="160"/>
      <c r="DB13" s="160"/>
      <c r="DC13" s="160"/>
      <c r="DD13" s="160"/>
      <c r="DE13" s="160"/>
      <c r="DF13" s="160"/>
      <c r="DG13" s="160"/>
      <c r="DH13" s="160"/>
      <c r="DI13" s="160"/>
      <c r="DJ13" s="160"/>
      <c r="DK13" s="160"/>
      <c r="DL13" s="160"/>
      <c r="DM13" s="160"/>
      <c r="DN13" s="160"/>
      <c r="DO13" s="160"/>
      <c r="DP13" s="160"/>
      <c r="DQ13" s="160"/>
      <c r="DR13" s="160"/>
      <c r="DS13" s="160"/>
      <c r="DT13" s="160"/>
      <c r="DU13" s="160"/>
      <c r="DV13" s="160"/>
      <c r="DW13" s="160"/>
      <c r="DX13" s="160"/>
      <c r="DY13" s="160"/>
      <c r="DZ13" s="160"/>
      <c r="EA13" s="160"/>
      <c r="EB13" s="160"/>
      <c r="EC13" s="160"/>
      <c r="ED13" s="160"/>
      <c r="EE13" s="160"/>
      <c r="EF13" s="160"/>
      <c r="EG13" s="160"/>
      <c r="EH13" s="160"/>
      <c r="EI13" s="160"/>
      <c r="EJ13" s="160"/>
      <c r="EK13" s="160"/>
      <c r="EL13" s="160"/>
      <c r="EM13" s="160"/>
      <c r="EN13" s="160"/>
      <c r="EO13" s="160"/>
      <c r="EP13" s="160"/>
      <c r="EQ13" s="160"/>
      <c r="ER13" s="160"/>
      <c r="ES13" s="160"/>
      <c r="ET13" s="160"/>
      <c r="EU13" s="160"/>
      <c r="EV13" s="160"/>
      <c r="EW13" s="160"/>
      <c r="EX13" s="160"/>
      <c r="EY13" s="160"/>
      <c r="EZ13" s="160"/>
      <c r="FA13" s="160"/>
      <c r="FB13" s="160"/>
      <c r="FC13" s="160"/>
      <c r="FD13" s="160"/>
      <c r="FE13" s="160"/>
      <c r="FF13" s="160"/>
      <c r="FG13" s="160"/>
      <c r="FH13" s="160"/>
      <c r="FI13" s="160"/>
      <c r="FJ13" s="160"/>
      <c r="FK13" s="160"/>
      <c r="FL13" s="160"/>
      <c r="FM13" s="160"/>
      <c r="FN13" s="160"/>
      <c r="FO13" s="160"/>
      <c r="FP13" s="160"/>
      <c r="FQ13" s="160"/>
      <c r="FR13" s="160"/>
      <c r="FS13" s="160"/>
      <c r="FT13" s="160"/>
      <c r="FU13" s="160"/>
      <c r="FV13" s="160"/>
      <c r="FW13" s="160"/>
      <c r="FX13" s="160"/>
      <c r="FY13" s="160"/>
      <c r="FZ13" s="160"/>
      <c r="GA13" s="160"/>
      <c r="GB13" s="160"/>
      <c r="GC13" s="160"/>
      <c r="GD13" s="160"/>
      <c r="GE13" s="160"/>
      <c r="GF13" s="160"/>
      <c r="GG13" s="160"/>
      <c r="GH13" s="160"/>
      <c r="GI13" s="160"/>
      <c r="GJ13" s="160"/>
      <c r="GK13" s="160"/>
      <c r="GL13" s="160"/>
      <c r="GM13" s="160"/>
      <c r="GN13" s="160"/>
      <c r="GO13" s="160"/>
      <c r="GP13" s="160"/>
      <c r="GQ13" s="160"/>
      <c r="GR13" s="160"/>
      <c r="GS13" s="160"/>
      <c r="GT13" s="160"/>
      <c r="GU13" s="160"/>
      <c r="GV13" s="160"/>
      <c r="GW13" s="160"/>
      <c r="GX13" s="160"/>
      <c r="GY13" s="160"/>
      <c r="GZ13" s="160"/>
      <c r="HA13" s="160"/>
      <c r="HB13" s="160"/>
      <c r="HC13" s="160"/>
      <c r="HD13" s="160"/>
      <c r="HE13" s="160"/>
      <c r="HF13" s="160"/>
      <c r="HG13" s="160"/>
      <c r="HH13" s="160"/>
      <c r="HI13" s="160"/>
      <c r="HJ13" s="160"/>
      <c r="HK13" s="160"/>
      <c r="HL13" s="160"/>
      <c r="HM13" s="160"/>
      <c r="HN13" s="160"/>
      <c r="HO13" s="160"/>
      <c r="HP13" s="160"/>
      <c r="HQ13" s="160"/>
      <c r="HR13" s="160"/>
      <c r="HS13" s="160"/>
      <c r="HT13" s="160"/>
      <c r="HU13" s="160"/>
      <c r="HV13" s="160"/>
      <c r="HW13" s="160"/>
      <c r="HX13" s="160"/>
      <c r="HY13" s="160"/>
      <c r="HZ13" s="160"/>
      <c r="IA13" s="160"/>
      <c r="IB13" s="160"/>
      <c r="IC13" s="160"/>
      <c r="ID13" s="160"/>
      <c r="IE13" s="160"/>
      <c r="IF13" s="160"/>
    </row>
    <row r="14" spans="1:240" ht="15.75" hidden="1" customHeight="1">
      <c r="A14" s="155" t="s">
        <v>47</v>
      </c>
      <c r="B14" s="195" t="s">
        <v>376</v>
      </c>
      <c r="C14" s="156"/>
      <c r="D14" s="157">
        <v>200000</v>
      </c>
      <c r="E14" s="156">
        <v>200000</v>
      </c>
      <c r="F14" s="158"/>
      <c r="G14" s="157"/>
      <c r="H14" s="233"/>
      <c r="I14" s="230" t="e">
        <f t="shared" si="2"/>
        <v>#DIV/0!</v>
      </c>
      <c r="J14" s="230">
        <f t="shared" si="3"/>
        <v>0</v>
      </c>
      <c r="K14" s="160"/>
      <c r="L14" s="160"/>
      <c r="M14" s="160"/>
      <c r="N14" s="160"/>
      <c r="O14" s="160"/>
      <c r="P14" s="160"/>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c r="AX14" s="160"/>
      <c r="AY14" s="160"/>
      <c r="AZ14" s="160"/>
      <c r="BA14" s="160"/>
      <c r="BB14" s="160"/>
      <c r="BC14" s="160"/>
      <c r="BD14" s="160"/>
      <c r="BE14" s="160"/>
      <c r="BF14" s="160"/>
      <c r="BG14" s="160"/>
      <c r="BH14" s="160"/>
      <c r="BI14" s="160"/>
      <c r="BJ14" s="160"/>
      <c r="BK14" s="160"/>
      <c r="BL14" s="160"/>
      <c r="BM14" s="160"/>
      <c r="BN14" s="160"/>
      <c r="BO14" s="160"/>
      <c r="BP14" s="160"/>
      <c r="BQ14" s="160"/>
      <c r="BR14" s="160"/>
      <c r="BS14" s="160"/>
      <c r="BT14" s="160"/>
      <c r="BU14" s="160"/>
      <c r="BV14" s="160"/>
      <c r="BW14" s="160"/>
      <c r="BX14" s="160"/>
      <c r="BY14" s="160"/>
      <c r="BZ14" s="160"/>
      <c r="CA14" s="160"/>
      <c r="CB14" s="160"/>
      <c r="CC14" s="160"/>
      <c r="CD14" s="160"/>
      <c r="CE14" s="160"/>
      <c r="CF14" s="160"/>
      <c r="CG14" s="160"/>
      <c r="CH14" s="160"/>
      <c r="CI14" s="160"/>
      <c r="CJ14" s="160"/>
      <c r="CK14" s="160"/>
      <c r="CL14" s="160"/>
      <c r="CM14" s="160"/>
      <c r="CN14" s="160"/>
      <c r="CO14" s="160"/>
      <c r="CP14" s="160"/>
      <c r="CQ14" s="160"/>
      <c r="CR14" s="160"/>
      <c r="CS14" s="160"/>
      <c r="CT14" s="160"/>
      <c r="CU14" s="160"/>
      <c r="CV14" s="160"/>
      <c r="CW14" s="160"/>
      <c r="CX14" s="160"/>
      <c r="CY14" s="160"/>
      <c r="CZ14" s="160"/>
      <c r="DA14" s="160"/>
      <c r="DB14" s="160"/>
      <c r="DC14" s="160"/>
      <c r="DD14" s="160"/>
      <c r="DE14" s="160"/>
      <c r="DF14" s="160"/>
      <c r="DG14" s="160"/>
      <c r="DH14" s="160"/>
      <c r="DI14" s="160"/>
      <c r="DJ14" s="160"/>
      <c r="DK14" s="160"/>
      <c r="DL14" s="160"/>
      <c r="DM14" s="160"/>
      <c r="DN14" s="160"/>
      <c r="DO14" s="160"/>
      <c r="DP14" s="160"/>
      <c r="DQ14" s="160"/>
      <c r="DR14" s="160"/>
      <c r="DS14" s="160"/>
      <c r="DT14" s="160"/>
      <c r="DU14" s="160"/>
      <c r="DV14" s="160"/>
      <c r="DW14" s="160"/>
      <c r="DX14" s="160"/>
      <c r="DY14" s="160"/>
      <c r="DZ14" s="160"/>
      <c r="EA14" s="160"/>
      <c r="EB14" s="160"/>
      <c r="EC14" s="160"/>
      <c r="ED14" s="160"/>
      <c r="EE14" s="160"/>
      <c r="EF14" s="160"/>
      <c r="EG14" s="160"/>
      <c r="EH14" s="160"/>
      <c r="EI14" s="160"/>
      <c r="EJ14" s="160"/>
      <c r="EK14" s="160"/>
      <c r="EL14" s="160"/>
      <c r="EM14" s="160"/>
      <c r="EN14" s="160"/>
      <c r="EO14" s="160"/>
      <c r="EP14" s="160"/>
      <c r="EQ14" s="160"/>
      <c r="ER14" s="160"/>
      <c r="ES14" s="160"/>
      <c r="ET14" s="160"/>
      <c r="EU14" s="160"/>
      <c r="EV14" s="160"/>
      <c r="EW14" s="160"/>
      <c r="EX14" s="160"/>
      <c r="EY14" s="160"/>
      <c r="EZ14" s="160"/>
      <c r="FA14" s="160"/>
      <c r="FB14" s="160"/>
      <c r="FC14" s="160"/>
      <c r="FD14" s="160"/>
      <c r="FE14" s="160"/>
      <c r="FF14" s="160"/>
      <c r="FG14" s="160"/>
      <c r="FH14" s="160"/>
      <c r="FI14" s="160"/>
      <c r="FJ14" s="160"/>
      <c r="FK14" s="160"/>
      <c r="FL14" s="160"/>
      <c r="FM14" s="160"/>
      <c r="FN14" s="160"/>
      <c r="FO14" s="160"/>
      <c r="FP14" s="160"/>
      <c r="FQ14" s="160"/>
      <c r="FR14" s="160"/>
      <c r="FS14" s="160"/>
      <c r="FT14" s="160"/>
      <c r="FU14" s="160"/>
      <c r="FV14" s="160"/>
      <c r="FW14" s="160"/>
      <c r="FX14" s="160"/>
      <c r="FY14" s="160"/>
      <c r="FZ14" s="160"/>
      <c r="GA14" s="160"/>
      <c r="GB14" s="160"/>
      <c r="GC14" s="160"/>
      <c r="GD14" s="160"/>
      <c r="GE14" s="160"/>
      <c r="GF14" s="160"/>
      <c r="GG14" s="160"/>
      <c r="GH14" s="160"/>
      <c r="GI14" s="160"/>
      <c r="GJ14" s="160"/>
      <c r="GK14" s="160"/>
      <c r="GL14" s="160"/>
      <c r="GM14" s="160"/>
      <c r="GN14" s="160"/>
      <c r="GO14" s="160"/>
      <c r="GP14" s="160"/>
      <c r="GQ14" s="160"/>
      <c r="GR14" s="160"/>
      <c r="GS14" s="160"/>
      <c r="GT14" s="160"/>
      <c r="GU14" s="160"/>
      <c r="GV14" s="160"/>
      <c r="GW14" s="160"/>
      <c r="GX14" s="160"/>
      <c r="GY14" s="160"/>
      <c r="GZ14" s="160"/>
      <c r="HA14" s="160"/>
      <c r="HB14" s="160"/>
      <c r="HC14" s="160"/>
      <c r="HD14" s="160"/>
      <c r="HE14" s="160"/>
      <c r="HF14" s="160"/>
      <c r="HG14" s="160"/>
      <c r="HH14" s="160"/>
      <c r="HI14" s="160"/>
      <c r="HJ14" s="160"/>
      <c r="HK14" s="160"/>
      <c r="HL14" s="160"/>
      <c r="HM14" s="160"/>
      <c r="HN14" s="160"/>
      <c r="HO14" s="160"/>
      <c r="HP14" s="160"/>
      <c r="HQ14" s="160"/>
      <c r="HR14" s="160"/>
      <c r="HS14" s="160"/>
      <c r="HT14" s="160"/>
      <c r="HU14" s="160"/>
      <c r="HV14" s="160"/>
      <c r="HW14" s="160"/>
      <c r="HX14" s="160"/>
      <c r="HY14" s="160"/>
      <c r="HZ14" s="160"/>
      <c r="IA14" s="160"/>
      <c r="IB14" s="160"/>
      <c r="IC14" s="160"/>
      <c r="ID14" s="160"/>
      <c r="IE14" s="160"/>
      <c r="IF14" s="160"/>
    </row>
    <row r="15" spans="1:240" ht="15.75" hidden="1" customHeight="1">
      <c r="A15" s="155" t="s">
        <v>47</v>
      </c>
      <c r="B15" s="195" t="s">
        <v>377</v>
      </c>
      <c r="C15" s="156"/>
      <c r="D15" s="157">
        <v>85000</v>
      </c>
      <c r="E15" s="156">
        <v>85000</v>
      </c>
      <c r="F15" s="158"/>
      <c r="G15" s="157"/>
      <c r="H15" s="233"/>
      <c r="I15" s="230" t="e">
        <f t="shared" si="2"/>
        <v>#DIV/0!</v>
      </c>
      <c r="J15" s="230">
        <f t="shared" si="3"/>
        <v>0</v>
      </c>
      <c r="K15" s="160"/>
      <c r="L15" s="160"/>
      <c r="M15" s="160"/>
      <c r="N15" s="160"/>
      <c r="O15" s="160"/>
      <c r="P15" s="160"/>
      <c r="Q15" s="160"/>
      <c r="R15" s="160"/>
      <c r="S15" s="160"/>
      <c r="T15" s="160"/>
      <c r="U15" s="160"/>
      <c r="V15" s="160"/>
      <c r="W15" s="160"/>
      <c r="X15" s="160"/>
      <c r="Y15" s="160"/>
      <c r="Z15" s="160"/>
      <c r="AA15" s="160"/>
      <c r="AB15" s="160"/>
      <c r="AC15" s="160"/>
      <c r="AD15" s="160"/>
      <c r="AE15" s="160"/>
      <c r="AF15" s="160"/>
      <c r="AG15" s="160"/>
      <c r="AH15" s="160"/>
      <c r="AI15" s="160"/>
      <c r="AJ15" s="160"/>
      <c r="AK15" s="160"/>
      <c r="AL15" s="160"/>
      <c r="AM15" s="160"/>
      <c r="AN15" s="160"/>
      <c r="AO15" s="160"/>
      <c r="AP15" s="160"/>
      <c r="AQ15" s="160"/>
      <c r="AR15" s="160"/>
      <c r="AS15" s="160"/>
      <c r="AT15" s="160"/>
      <c r="AU15" s="160"/>
      <c r="AV15" s="160"/>
      <c r="AW15" s="160"/>
      <c r="AX15" s="160"/>
      <c r="AY15" s="160"/>
      <c r="AZ15" s="160"/>
      <c r="BA15" s="160"/>
      <c r="BB15" s="160"/>
      <c r="BC15" s="160"/>
      <c r="BD15" s="160"/>
      <c r="BE15" s="160"/>
      <c r="BF15" s="160"/>
      <c r="BG15" s="160"/>
      <c r="BH15" s="160"/>
      <c r="BI15" s="160"/>
      <c r="BJ15" s="160"/>
      <c r="BK15" s="160"/>
      <c r="BL15" s="160"/>
      <c r="BM15" s="160"/>
      <c r="BN15" s="160"/>
      <c r="BO15" s="160"/>
      <c r="BP15" s="160"/>
      <c r="BQ15" s="160"/>
      <c r="BR15" s="160"/>
      <c r="BS15" s="160"/>
      <c r="BT15" s="160"/>
      <c r="BU15" s="160"/>
      <c r="BV15" s="160"/>
      <c r="BW15" s="160"/>
      <c r="BX15" s="160"/>
      <c r="BY15" s="160"/>
      <c r="BZ15" s="160"/>
      <c r="CA15" s="160"/>
      <c r="CB15" s="160"/>
      <c r="CC15" s="160"/>
      <c r="CD15" s="160"/>
      <c r="CE15" s="160"/>
      <c r="CF15" s="160"/>
      <c r="CG15" s="160"/>
      <c r="CH15" s="160"/>
      <c r="CI15" s="160"/>
      <c r="CJ15" s="160"/>
      <c r="CK15" s="160"/>
      <c r="CL15" s="160"/>
      <c r="CM15" s="160"/>
      <c r="CN15" s="160"/>
      <c r="CO15" s="160"/>
      <c r="CP15" s="160"/>
      <c r="CQ15" s="160"/>
      <c r="CR15" s="160"/>
      <c r="CS15" s="160"/>
      <c r="CT15" s="160"/>
      <c r="CU15" s="160"/>
      <c r="CV15" s="160"/>
      <c r="CW15" s="160"/>
      <c r="CX15" s="160"/>
      <c r="CY15" s="160"/>
      <c r="CZ15" s="160"/>
      <c r="DA15" s="160"/>
      <c r="DB15" s="160"/>
      <c r="DC15" s="160"/>
      <c r="DD15" s="160"/>
      <c r="DE15" s="160"/>
      <c r="DF15" s="160"/>
      <c r="DG15" s="160"/>
      <c r="DH15" s="160"/>
      <c r="DI15" s="160"/>
      <c r="DJ15" s="160"/>
      <c r="DK15" s="160"/>
      <c r="DL15" s="160"/>
      <c r="DM15" s="160"/>
      <c r="DN15" s="160"/>
      <c r="DO15" s="160"/>
      <c r="DP15" s="160"/>
      <c r="DQ15" s="160"/>
      <c r="DR15" s="160"/>
      <c r="DS15" s="160"/>
      <c r="DT15" s="160"/>
      <c r="DU15" s="160"/>
      <c r="DV15" s="160"/>
      <c r="DW15" s="160"/>
      <c r="DX15" s="160"/>
      <c r="DY15" s="160"/>
      <c r="DZ15" s="160"/>
      <c r="EA15" s="160"/>
      <c r="EB15" s="160"/>
      <c r="EC15" s="160"/>
      <c r="ED15" s="160"/>
      <c r="EE15" s="160"/>
      <c r="EF15" s="160"/>
      <c r="EG15" s="160"/>
      <c r="EH15" s="160"/>
      <c r="EI15" s="160"/>
      <c r="EJ15" s="160"/>
      <c r="EK15" s="160"/>
      <c r="EL15" s="160"/>
      <c r="EM15" s="160"/>
      <c r="EN15" s="160"/>
      <c r="EO15" s="160"/>
      <c r="EP15" s="160"/>
      <c r="EQ15" s="160"/>
      <c r="ER15" s="160"/>
      <c r="ES15" s="160"/>
      <c r="ET15" s="160"/>
      <c r="EU15" s="160"/>
      <c r="EV15" s="160"/>
      <c r="EW15" s="160"/>
      <c r="EX15" s="160"/>
      <c r="EY15" s="160"/>
      <c r="EZ15" s="160"/>
      <c r="FA15" s="160"/>
      <c r="FB15" s="160"/>
      <c r="FC15" s="160"/>
      <c r="FD15" s="160"/>
      <c r="FE15" s="160"/>
      <c r="FF15" s="160"/>
      <c r="FG15" s="160"/>
      <c r="FH15" s="160"/>
      <c r="FI15" s="160"/>
      <c r="FJ15" s="160"/>
      <c r="FK15" s="160"/>
      <c r="FL15" s="160"/>
      <c r="FM15" s="160"/>
      <c r="FN15" s="160"/>
      <c r="FO15" s="160"/>
      <c r="FP15" s="160"/>
      <c r="FQ15" s="160"/>
      <c r="FR15" s="160"/>
      <c r="FS15" s="160"/>
      <c r="FT15" s="160"/>
      <c r="FU15" s="160"/>
      <c r="FV15" s="160"/>
      <c r="FW15" s="160"/>
      <c r="FX15" s="160"/>
      <c r="FY15" s="160"/>
      <c r="FZ15" s="160"/>
      <c r="GA15" s="160"/>
      <c r="GB15" s="160"/>
      <c r="GC15" s="160"/>
      <c r="GD15" s="160"/>
      <c r="GE15" s="160"/>
      <c r="GF15" s="160"/>
      <c r="GG15" s="160"/>
      <c r="GH15" s="160"/>
      <c r="GI15" s="160"/>
      <c r="GJ15" s="160"/>
      <c r="GK15" s="160"/>
      <c r="GL15" s="160"/>
      <c r="GM15" s="160"/>
      <c r="GN15" s="160"/>
      <c r="GO15" s="160"/>
      <c r="GP15" s="160"/>
      <c r="GQ15" s="160"/>
      <c r="GR15" s="160"/>
      <c r="GS15" s="160"/>
      <c r="GT15" s="160"/>
      <c r="GU15" s="160"/>
      <c r="GV15" s="160"/>
      <c r="GW15" s="160"/>
      <c r="GX15" s="160"/>
      <c r="GY15" s="160"/>
      <c r="GZ15" s="160"/>
      <c r="HA15" s="160"/>
      <c r="HB15" s="160"/>
      <c r="HC15" s="160"/>
      <c r="HD15" s="160"/>
      <c r="HE15" s="160"/>
      <c r="HF15" s="160"/>
      <c r="HG15" s="160"/>
      <c r="HH15" s="160"/>
      <c r="HI15" s="160"/>
      <c r="HJ15" s="160"/>
      <c r="HK15" s="160"/>
      <c r="HL15" s="160"/>
      <c r="HM15" s="160"/>
      <c r="HN15" s="160"/>
      <c r="HO15" s="160"/>
      <c r="HP15" s="160"/>
      <c r="HQ15" s="160"/>
      <c r="HR15" s="160"/>
      <c r="HS15" s="160"/>
      <c r="HT15" s="160"/>
      <c r="HU15" s="160"/>
      <c r="HV15" s="160"/>
      <c r="HW15" s="160"/>
      <c r="HX15" s="160"/>
      <c r="HY15" s="160"/>
      <c r="HZ15" s="160"/>
      <c r="IA15" s="160"/>
      <c r="IB15" s="160"/>
      <c r="IC15" s="160"/>
      <c r="ID15" s="160"/>
      <c r="IE15" s="160"/>
      <c r="IF15" s="160"/>
    </row>
    <row r="16" spans="1:240" ht="15.75" hidden="1" customHeight="1">
      <c r="A16" s="194">
        <v>1.2</v>
      </c>
      <c r="B16" s="154" t="s">
        <v>378</v>
      </c>
      <c r="C16" s="156"/>
      <c r="D16" s="157">
        <f>D17+D18</f>
        <v>3500</v>
      </c>
      <c r="E16" s="156">
        <f>E17+E18</f>
        <v>3500</v>
      </c>
      <c r="F16" s="158"/>
      <c r="G16" s="157"/>
      <c r="H16" s="233"/>
      <c r="I16" s="230" t="e">
        <f t="shared" si="2"/>
        <v>#DIV/0!</v>
      </c>
      <c r="J16" s="230">
        <f t="shared" si="3"/>
        <v>0</v>
      </c>
      <c r="K16" s="160"/>
      <c r="L16" s="160"/>
      <c r="M16" s="160"/>
      <c r="N16" s="160"/>
      <c r="O16" s="160"/>
      <c r="P16" s="160"/>
      <c r="Q16" s="160"/>
      <c r="R16" s="160"/>
      <c r="S16" s="160"/>
      <c r="T16" s="160"/>
      <c r="U16" s="160"/>
      <c r="V16" s="160"/>
      <c r="W16" s="160"/>
      <c r="X16" s="160"/>
      <c r="Y16" s="160"/>
      <c r="Z16" s="160"/>
      <c r="AA16" s="160"/>
      <c r="AB16" s="160"/>
      <c r="AC16" s="160"/>
      <c r="AD16" s="160"/>
      <c r="AE16" s="160"/>
      <c r="AF16" s="160"/>
      <c r="AG16" s="160"/>
      <c r="AH16" s="160"/>
      <c r="AI16" s="160"/>
      <c r="AJ16" s="160"/>
      <c r="AK16" s="160"/>
      <c r="AL16" s="160"/>
      <c r="AM16" s="160"/>
      <c r="AN16" s="160"/>
      <c r="AO16" s="160"/>
      <c r="AP16" s="160"/>
      <c r="AQ16" s="160"/>
      <c r="AR16" s="160"/>
      <c r="AS16" s="160"/>
      <c r="AT16" s="160"/>
      <c r="AU16" s="160"/>
      <c r="AV16" s="160"/>
      <c r="AW16" s="160"/>
      <c r="AX16" s="160"/>
      <c r="AY16" s="160"/>
      <c r="AZ16" s="160"/>
      <c r="BA16" s="160"/>
      <c r="BB16" s="160"/>
      <c r="BC16" s="160"/>
      <c r="BD16" s="160"/>
      <c r="BE16" s="160"/>
      <c r="BF16" s="160"/>
      <c r="BG16" s="160"/>
      <c r="BH16" s="160"/>
      <c r="BI16" s="160"/>
      <c r="BJ16" s="160"/>
      <c r="BK16" s="160"/>
      <c r="BL16" s="160"/>
      <c r="BM16" s="160"/>
      <c r="BN16" s="160"/>
      <c r="BO16" s="160"/>
      <c r="BP16" s="160"/>
      <c r="BQ16" s="160"/>
      <c r="BR16" s="160"/>
      <c r="BS16" s="160"/>
      <c r="BT16" s="160"/>
      <c r="BU16" s="160"/>
      <c r="BV16" s="160"/>
      <c r="BW16" s="160"/>
      <c r="BX16" s="160"/>
      <c r="BY16" s="160"/>
      <c r="BZ16" s="160"/>
      <c r="CA16" s="160"/>
      <c r="CB16" s="160"/>
      <c r="CC16" s="160"/>
      <c r="CD16" s="160"/>
      <c r="CE16" s="160"/>
      <c r="CF16" s="160"/>
      <c r="CG16" s="160"/>
      <c r="CH16" s="160"/>
      <c r="CI16" s="160"/>
      <c r="CJ16" s="160"/>
      <c r="CK16" s="160"/>
      <c r="CL16" s="160"/>
      <c r="CM16" s="160"/>
      <c r="CN16" s="160"/>
      <c r="CO16" s="160"/>
      <c r="CP16" s="160"/>
      <c r="CQ16" s="160"/>
      <c r="CR16" s="160"/>
      <c r="CS16" s="160"/>
      <c r="CT16" s="160"/>
      <c r="CU16" s="160"/>
      <c r="CV16" s="160"/>
      <c r="CW16" s="160"/>
      <c r="CX16" s="160"/>
      <c r="CY16" s="160"/>
      <c r="CZ16" s="160"/>
      <c r="DA16" s="160"/>
      <c r="DB16" s="160"/>
      <c r="DC16" s="160"/>
      <c r="DD16" s="160"/>
      <c r="DE16" s="160"/>
      <c r="DF16" s="160"/>
      <c r="DG16" s="160"/>
      <c r="DH16" s="160"/>
      <c r="DI16" s="160"/>
      <c r="DJ16" s="160"/>
      <c r="DK16" s="160"/>
      <c r="DL16" s="160"/>
      <c r="DM16" s="160"/>
      <c r="DN16" s="160"/>
      <c r="DO16" s="160"/>
      <c r="DP16" s="160"/>
      <c r="DQ16" s="160"/>
      <c r="DR16" s="160"/>
      <c r="DS16" s="160"/>
      <c r="DT16" s="160"/>
      <c r="DU16" s="160"/>
      <c r="DV16" s="160"/>
      <c r="DW16" s="160"/>
      <c r="DX16" s="160"/>
      <c r="DY16" s="160"/>
      <c r="DZ16" s="160"/>
      <c r="EA16" s="160"/>
      <c r="EB16" s="160"/>
      <c r="EC16" s="160"/>
      <c r="ED16" s="160"/>
      <c r="EE16" s="160"/>
      <c r="EF16" s="160"/>
      <c r="EG16" s="160"/>
      <c r="EH16" s="160"/>
      <c r="EI16" s="160"/>
      <c r="EJ16" s="160"/>
      <c r="EK16" s="160"/>
      <c r="EL16" s="160"/>
      <c r="EM16" s="160"/>
      <c r="EN16" s="160"/>
      <c r="EO16" s="160"/>
      <c r="EP16" s="160"/>
      <c r="EQ16" s="160"/>
      <c r="ER16" s="160"/>
      <c r="ES16" s="160"/>
      <c r="ET16" s="160"/>
      <c r="EU16" s="160"/>
      <c r="EV16" s="160"/>
      <c r="EW16" s="160"/>
      <c r="EX16" s="160"/>
      <c r="EY16" s="160"/>
      <c r="EZ16" s="160"/>
      <c r="FA16" s="160"/>
      <c r="FB16" s="160"/>
      <c r="FC16" s="160"/>
      <c r="FD16" s="160"/>
      <c r="FE16" s="160"/>
      <c r="FF16" s="160"/>
      <c r="FG16" s="160"/>
      <c r="FH16" s="160"/>
      <c r="FI16" s="160"/>
      <c r="FJ16" s="160"/>
      <c r="FK16" s="160"/>
      <c r="FL16" s="160"/>
      <c r="FM16" s="160"/>
      <c r="FN16" s="160"/>
      <c r="FO16" s="160"/>
      <c r="FP16" s="160"/>
      <c r="FQ16" s="160"/>
      <c r="FR16" s="160"/>
      <c r="FS16" s="160"/>
      <c r="FT16" s="160"/>
      <c r="FU16" s="160"/>
      <c r="FV16" s="160"/>
      <c r="FW16" s="160"/>
      <c r="FX16" s="160"/>
      <c r="FY16" s="160"/>
      <c r="FZ16" s="160"/>
      <c r="GA16" s="160"/>
      <c r="GB16" s="160"/>
      <c r="GC16" s="160"/>
      <c r="GD16" s="160"/>
      <c r="GE16" s="160"/>
      <c r="GF16" s="160"/>
      <c r="GG16" s="160"/>
      <c r="GH16" s="160"/>
      <c r="GI16" s="160"/>
      <c r="GJ16" s="160"/>
      <c r="GK16" s="160"/>
      <c r="GL16" s="160"/>
      <c r="GM16" s="160"/>
      <c r="GN16" s="160"/>
      <c r="GO16" s="160"/>
      <c r="GP16" s="160"/>
      <c r="GQ16" s="160"/>
      <c r="GR16" s="160"/>
      <c r="GS16" s="160"/>
      <c r="GT16" s="160"/>
      <c r="GU16" s="160"/>
      <c r="GV16" s="160"/>
      <c r="GW16" s="160"/>
      <c r="GX16" s="160"/>
      <c r="GY16" s="160"/>
      <c r="GZ16" s="160"/>
      <c r="HA16" s="160"/>
      <c r="HB16" s="160"/>
      <c r="HC16" s="160"/>
      <c r="HD16" s="160"/>
      <c r="HE16" s="160"/>
      <c r="HF16" s="160"/>
      <c r="HG16" s="160"/>
      <c r="HH16" s="160"/>
      <c r="HI16" s="160"/>
      <c r="HJ16" s="160"/>
      <c r="HK16" s="160"/>
      <c r="HL16" s="160"/>
      <c r="HM16" s="160"/>
      <c r="HN16" s="160"/>
      <c r="HO16" s="160"/>
      <c r="HP16" s="160"/>
      <c r="HQ16" s="160"/>
      <c r="HR16" s="160"/>
      <c r="HS16" s="160"/>
      <c r="HT16" s="160"/>
      <c r="HU16" s="160"/>
      <c r="HV16" s="160"/>
      <c r="HW16" s="160"/>
      <c r="HX16" s="160"/>
      <c r="HY16" s="160"/>
      <c r="HZ16" s="160"/>
      <c r="IA16" s="160"/>
      <c r="IB16" s="160"/>
      <c r="IC16" s="160"/>
      <c r="ID16" s="160"/>
      <c r="IE16" s="160"/>
      <c r="IF16" s="160"/>
    </row>
    <row r="17" spans="1:240" ht="31.5" hidden="1" customHeight="1">
      <c r="A17" s="155" t="s">
        <v>47</v>
      </c>
      <c r="B17" s="154" t="s">
        <v>379</v>
      </c>
      <c r="C17" s="156"/>
      <c r="D17" s="157">
        <v>0</v>
      </c>
      <c r="E17" s="156">
        <v>0</v>
      </c>
      <c r="F17" s="158"/>
      <c r="G17" s="157"/>
      <c r="H17" s="233"/>
      <c r="I17" s="230" t="e">
        <f t="shared" si="2"/>
        <v>#DIV/0!</v>
      </c>
      <c r="J17" s="230" t="e">
        <f t="shared" si="3"/>
        <v>#DIV/0!</v>
      </c>
      <c r="K17" s="160"/>
      <c r="L17" s="160"/>
      <c r="M17" s="160"/>
      <c r="N17" s="160"/>
      <c r="O17" s="160"/>
      <c r="P17" s="160"/>
      <c r="Q17" s="160"/>
      <c r="R17" s="160"/>
      <c r="S17" s="160"/>
      <c r="T17" s="160"/>
      <c r="U17" s="160"/>
      <c r="V17" s="160"/>
      <c r="W17" s="160"/>
      <c r="X17" s="160"/>
      <c r="Y17" s="160"/>
      <c r="Z17" s="160"/>
      <c r="AA17" s="160"/>
      <c r="AB17" s="160"/>
      <c r="AC17" s="160"/>
      <c r="AD17" s="160"/>
      <c r="AE17" s="160"/>
      <c r="AF17" s="160"/>
      <c r="AG17" s="160"/>
      <c r="AH17" s="160"/>
      <c r="AI17" s="160"/>
      <c r="AJ17" s="160"/>
      <c r="AK17" s="160"/>
      <c r="AL17" s="160"/>
      <c r="AM17" s="160"/>
      <c r="AN17" s="160"/>
      <c r="AO17" s="160"/>
      <c r="AP17" s="160"/>
      <c r="AQ17" s="160"/>
      <c r="AR17" s="160"/>
      <c r="AS17" s="160"/>
      <c r="AT17" s="160"/>
      <c r="AU17" s="160"/>
      <c r="AV17" s="160"/>
      <c r="AW17" s="160"/>
      <c r="AX17" s="160"/>
      <c r="AY17" s="160"/>
      <c r="AZ17" s="160"/>
      <c r="BA17" s="160"/>
      <c r="BB17" s="160"/>
      <c r="BC17" s="160"/>
      <c r="BD17" s="160"/>
      <c r="BE17" s="160"/>
      <c r="BF17" s="160"/>
      <c r="BG17" s="160"/>
      <c r="BH17" s="160"/>
      <c r="BI17" s="160"/>
      <c r="BJ17" s="160"/>
      <c r="BK17" s="160"/>
      <c r="BL17" s="160"/>
      <c r="BM17" s="160"/>
      <c r="BN17" s="160"/>
      <c r="BO17" s="160"/>
      <c r="BP17" s="160"/>
      <c r="BQ17" s="160"/>
      <c r="BR17" s="160"/>
      <c r="BS17" s="160"/>
      <c r="BT17" s="160"/>
      <c r="BU17" s="160"/>
      <c r="BV17" s="160"/>
      <c r="BW17" s="160"/>
      <c r="BX17" s="160"/>
      <c r="BY17" s="160"/>
      <c r="BZ17" s="160"/>
      <c r="CA17" s="160"/>
      <c r="CB17" s="160"/>
      <c r="CC17" s="160"/>
      <c r="CD17" s="160"/>
      <c r="CE17" s="160"/>
      <c r="CF17" s="160"/>
      <c r="CG17" s="160"/>
      <c r="CH17" s="160"/>
      <c r="CI17" s="160"/>
      <c r="CJ17" s="160"/>
      <c r="CK17" s="160"/>
      <c r="CL17" s="160"/>
      <c r="CM17" s="160"/>
      <c r="CN17" s="160"/>
      <c r="CO17" s="160"/>
      <c r="CP17" s="160"/>
      <c r="CQ17" s="160"/>
      <c r="CR17" s="160"/>
      <c r="CS17" s="160"/>
      <c r="CT17" s="160"/>
      <c r="CU17" s="160"/>
      <c r="CV17" s="160"/>
      <c r="CW17" s="160"/>
      <c r="CX17" s="160"/>
      <c r="CY17" s="160"/>
      <c r="CZ17" s="160"/>
      <c r="DA17" s="160"/>
      <c r="DB17" s="160"/>
      <c r="DC17" s="160"/>
      <c r="DD17" s="160"/>
      <c r="DE17" s="160"/>
      <c r="DF17" s="160"/>
      <c r="DG17" s="160"/>
      <c r="DH17" s="160"/>
      <c r="DI17" s="160"/>
      <c r="DJ17" s="160"/>
      <c r="DK17" s="160"/>
      <c r="DL17" s="160"/>
      <c r="DM17" s="160"/>
      <c r="DN17" s="160"/>
      <c r="DO17" s="160"/>
      <c r="DP17" s="160"/>
      <c r="DQ17" s="160"/>
      <c r="DR17" s="160"/>
      <c r="DS17" s="160"/>
      <c r="DT17" s="160"/>
      <c r="DU17" s="160"/>
      <c r="DV17" s="160"/>
      <c r="DW17" s="160"/>
      <c r="DX17" s="160"/>
      <c r="DY17" s="160"/>
      <c r="DZ17" s="160"/>
      <c r="EA17" s="160"/>
      <c r="EB17" s="160"/>
      <c r="EC17" s="160"/>
      <c r="ED17" s="160"/>
      <c r="EE17" s="160"/>
      <c r="EF17" s="160"/>
      <c r="EG17" s="160"/>
      <c r="EH17" s="160"/>
      <c r="EI17" s="160"/>
      <c r="EJ17" s="160"/>
      <c r="EK17" s="160"/>
      <c r="EL17" s="160"/>
      <c r="EM17" s="160"/>
      <c r="EN17" s="160"/>
      <c r="EO17" s="160"/>
      <c r="EP17" s="160"/>
      <c r="EQ17" s="160"/>
      <c r="ER17" s="160"/>
      <c r="ES17" s="160"/>
      <c r="ET17" s="160"/>
      <c r="EU17" s="160"/>
      <c r="EV17" s="160"/>
      <c r="EW17" s="160"/>
      <c r="EX17" s="160"/>
      <c r="EY17" s="160"/>
      <c r="EZ17" s="160"/>
      <c r="FA17" s="160"/>
      <c r="FB17" s="160"/>
      <c r="FC17" s="160"/>
      <c r="FD17" s="160"/>
      <c r="FE17" s="160"/>
      <c r="FF17" s="160"/>
      <c r="FG17" s="160"/>
      <c r="FH17" s="160"/>
      <c r="FI17" s="160"/>
      <c r="FJ17" s="160"/>
      <c r="FK17" s="160"/>
      <c r="FL17" s="160"/>
      <c r="FM17" s="160"/>
      <c r="FN17" s="160"/>
      <c r="FO17" s="160"/>
      <c r="FP17" s="160"/>
      <c r="FQ17" s="160"/>
      <c r="FR17" s="160"/>
      <c r="FS17" s="160"/>
      <c r="FT17" s="160"/>
      <c r="FU17" s="160"/>
      <c r="FV17" s="160"/>
      <c r="FW17" s="160"/>
      <c r="FX17" s="160"/>
      <c r="FY17" s="160"/>
      <c r="FZ17" s="160"/>
      <c r="GA17" s="160"/>
      <c r="GB17" s="160"/>
      <c r="GC17" s="160"/>
      <c r="GD17" s="160"/>
      <c r="GE17" s="160"/>
      <c r="GF17" s="160"/>
      <c r="GG17" s="160"/>
      <c r="GH17" s="160"/>
      <c r="GI17" s="160"/>
      <c r="GJ17" s="160"/>
      <c r="GK17" s="160"/>
      <c r="GL17" s="160"/>
      <c r="GM17" s="160"/>
      <c r="GN17" s="160"/>
      <c r="GO17" s="160"/>
      <c r="GP17" s="160"/>
      <c r="GQ17" s="160"/>
      <c r="GR17" s="160"/>
      <c r="GS17" s="160"/>
      <c r="GT17" s="160"/>
      <c r="GU17" s="160"/>
      <c r="GV17" s="160"/>
      <c r="GW17" s="160"/>
      <c r="GX17" s="160"/>
      <c r="GY17" s="160"/>
      <c r="GZ17" s="160"/>
      <c r="HA17" s="160"/>
      <c r="HB17" s="160"/>
      <c r="HC17" s="160"/>
      <c r="HD17" s="160"/>
      <c r="HE17" s="160"/>
      <c r="HF17" s="160"/>
      <c r="HG17" s="160"/>
      <c r="HH17" s="160"/>
      <c r="HI17" s="160"/>
      <c r="HJ17" s="160"/>
      <c r="HK17" s="160"/>
      <c r="HL17" s="160"/>
      <c r="HM17" s="160"/>
      <c r="HN17" s="160"/>
      <c r="HO17" s="160"/>
      <c r="HP17" s="160"/>
      <c r="HQ17" s="160"/>
      <c r="HR17" s="160"/>
      <c r="HS17" s="160"/>
      <c r="HT17" s="160"/>
      <c r="HU17" s="160"/>
      <c r="HV17" s="160"/>
      <c r="HW17" s="160"/>
      <c r="HX17" s="160"/>
      <c r="HY17" s="160"/>
      <c r="HZ17" s="160"/>
      <c r="IA17" s="160"/>
      <c r="IB17" s="160"/>
      <c r="IC17" s="160"/>
      <c r="ID17" s="160"/>
      <c r="IE17" s="160"/>
      <c r="IF17" s="160"/>
    </row>
    <row r="18" spans="1:240" ht="31.5" hidden="1" customHeight="1">
      <c r="A18" s="155" t="s">
        <v>47</v>
      </c>
      <c r="B18" s="154" t="s">
        <v>380</v>
      </c>
      <c r="C18" s="156"/>
      <c r="D18" s="157">
        <v>3500</v>
      </c>
      <c r="E18" s="156">
        <v>3500</v>
      </c>
      <c r="F18" s="158"/>
      <c r="G18" s="157"/>
      <c r="H18" s="233"/>
      <c r="I18" s="230" t="e">
        <f t="shared" si="2"/>
        <v>#DIV/0!</v>
      </c>
      <c r="J18" s="230">
        <f t="shared" si="3"/>
        <v>0</v>
      </c>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0"/>
      <c r="BA18" s="160"/>
      <c r="BB18" s="160"/>
      <c r="BC18" s="160"/>
      <c r="BD18" s="160"/>
      <c r="BE18" s="160"/>
      <c r="BF18" s="160"/>
      <c r="BG18" s="160"/>
      <c r="BH18" s="160"/>
      <c r="BI18" s="160"/>
      <c r="BJ18" s="160"/>
      <c r="BK18" s="160"/>
      <c r="BL18" s="160"/>
      <c r="BM18" s="160"/>
      <c r="BN18" s="160"/>
      <c r="BO18" s="160"/>
      <c r="BP18" s="160"/>
      <c r="BQ18" s="160"/>
      <c r="BR18" s="160"/>
      <c r="BS18" s="160"/>
      <c r="BT18" s="160"/>
      <c r="BU18" s="160"/>
      <c r="BV18" s="160"/>
      <c r="BW18" s="160"/>
      <c r="BX18" s="160"/>
      <c r="BY18" s="160"/>
      <c r="BZ18" s="160"/>
      <c r="CA18" s="160"/>
      <c r="CB18" s="160"/>
      <c r="CC18" s="160"/>
      <c r="CD18" s="160"/>
      <c r="CE18" s="160"/>
      <c r="CF18" s="160"/>
      <c r="CG18" s="160"/>
      <c r="CH18" s="160"/>
      <c r="CI18" s="160"/>
      <c r="CJ18" s="160"/>
      <c r="CK18" s="160"/>
      <c r="CL18" s="160"/>
      <c r="CM18" s="160"/>
      <c r="CN18" s="160"/>
      <c r="CO18" s="160"/>
      <c r="CP18" s="160"/>
      <c r="CQ18" s="160"/>
      <c r="CR18" s="160"/>
      <c r="CS18" s="160"/>
      <c r="CT18" s="160"/>
      <c r="CU18" s="160"/>
      <c r="CV18" s="160"/>
      <c r="CW18" s="160"/>
      <c r="CX18" s="160"/>
      <c r="CY18" s="160"/>
      <c r="CZ18" s="160"/>
      <c r="DA18" s="160"/>
      <c r="DB18" s="160"/>
      <c r="DC18" s="160"/>
      <c r="DD18" s="160"/>
      <c r="DE18" s="160"/>
      <c r="DF18" s="160"/>
      <c r="DG18" s="160"/>
      <c r="DH18" s="160"/>
      <c r="DI18" s="160"/>
      <c r="DJ18" s="160"/>
      <c r="DK18" s="160"/>
      <c r="DL18" s="160"/>
      <c r="DM18" s="160"/>
      <c r="DN18" s="160"/>
      <c r="DO18" s="160"/>
      <c r="DP18" s="160"/>
      <c r="DQ18" s="160"/>
      <c r="DR18" s="160"/>
      <c r="DS18" s="160"/>
      <c r="DT18" s="160"/>
      <c r="DU18" s="160"/>
      <c r="DV18" s="160"/>
      <c r="DW18" s="160"/>
      <c r="DX18" s="160"/>
      <c r="DY18" s="160"/>
      <c r="DZ18" s="160"/>
      <c r="EA18" s="160"/>
      <c r="EB18" s="160"/>
      <c r="EC18" s="160"/>
      <c r="ED18" s="160"/>
      <c r="EE18" s="160"/>
      <c r="EF18" s="160"/>
      <c r="EG18" s="160"/>
      <c r="EH18" s="160"/>
      <c r="EI18" s="160"/>
      <c r="EJ18" s="160"/>
      <c r="EK18" s="160"/>
      <c r="EL18" s="160"/>
      <c r="EM18" s="160"/>
      <c r="EN18" s="160"/>
      <c r="EO18" s="160"/>
      <c r="EP18" s="160"/>
      <c r="EQ18" s="160"/>
      <c r="ER18" s="160"/>
      <c r="ES18" s="160"/>
      <c r="ET18" s="160"/>
      <c r="EU18" s="160"/>
      <c r="EV18" s="160"/>
      <c r="EW18" s="160"/>
      <c r="EX18" s="160"/>
      <c r="EY18" s="160"/>
      <c r="EZ18" s="160"/>
      <c r="FA18" s="160"/>
      <c r="FB18" s="160"/>
      <c r="FC18" s="160"/>
      <c r="FD18" s="160"/>
      <c r="FE18" s="160"/>
      <c r="FF18" s="160"/>
      <c r="FG18" s="160"/>
      <c r="FH18" s="160"/>
      <c r="FI18" s="160"/>
      <c r="FJ18" s="160"/>
      <c r="FK18" s="160"/>
      <c r="FL18" s="160"/>
      <c r="FM18" s="160"/>
      <c r="FN18" s="160"/>
      <c r="FO18" s="160"/>
      <c r="FP18" s="160"/>
      <c r="FQ18" s="160"/>
      <c r="FR18" s="160"/>
      <c r="FS18" s="160"/>
      <c r="FT18" s="160"/>
      <c r="FU18" s="160"/>
      <c r="FV18" s="160"/>
      <c r="FW18" s="160"/>
      <c r="FX18" s="160"/>
      <c r="FY18" s="160"/>
      <c r="FZ18" s="160"/>
      <c r="GA18" s="160"/>
      <c r="GB18" s="160"/>
      <c r="GC18" s="160"/>
      <c r="GD18" s="160"/>
      <c r="GE18" s="160"/>
      <c r="GF18" s="160"/>
      <c r="GG18" s="160"/>
      <c r="GH18" s="160"/>
      <c r="GI18" s="160"/>
      <c r="GJ18" s="160"/>
      <c r="GK18" s="160"/>
      <c r="GL18" s="160"/>
      <c r="GM18" s="160"/>
      <c r="GN18" s="160"/>
      <c r="GO18" s="160"/>
      <c r="GP18" s="160"/>
      <c r="GQ18" s="160"/>
      <c r="GR18" s="160"/>
      <c r="GS18" s="160"/>
      <c r="GT18" s="160"/>
      <c r="GU18" s="160"/>
      <c r="GV18" s="160"/>
      <c r="GW18" s="160"/>
      <c r="GX18" s="160"/>
      <c r="GY18" s="160"/>
      <c r="GZ18" s="160"/>
      <c r="HA18" s="160"/>
      <c r="HB18" s="160"/>
      <c r="HC18" s="160"/>
      <c r="HD18" s="160"/>
      <c r="HE18" s="160"/>
      <c r="HF18" s="160"/>
      <c r="HG18" s="160"/>
      <c r="HH18" s="160"/>
      <c r="HI18" s="160"/>
      <c r="HJ18" s="160"/>
      <c r="HK18" s="160"/>
      <c r="HL18" s="160"/>
      <c r="HM18" s="160"/>
      <c r="HN18" s="160"/>
      <c r="HO18" s="160"/>
      <c r="HP18" s="160"/>
      <c r="HQ18" s="160"/>
      <c r="HR18" s="160"/>
      <c r="HS18" s="160"/>
      <c r="HT18" s="160"/>
      <c r="HU18" s="160"/>
      <c r="HV18" s="160"/>
      <c r="HW18" s="160"/>
      <c r="HX18" s="160"/>
      <c r="HY18" s="160"/>
      <c r="HZ18" s="160"/>
      <c r="IA18" s="160"/>
      <c r="IB18" s="160"/>
      <c r="IC18" s="160"/>
      <c r="ID18" s="160"/>
      <c r="IE18" s="160"/>
      <c r="IF18" s="160"/>
    </row>
    <row r="19" spans="1:240" s="192" customFormat="1" ht="15.75" customHeight="1">
      <c r="A19" s="193">
        <v>2</v>
      </c>
      <c r="B19" s="162" t="s">
        <v>381</v>
      </c>
      <c r="C19" s="189">
        <v>275120</v>
      </c>
      <c r="D19" s="190">
        <f>D20+D21+D24+D25</f>
        <v>1269491</v>
      </c>
      <c r="E19" s="196"/>
      <c r="F19" s="189">
        <f>F20+F21+F24+F25</f>
        <v>1269491</v>
      </c>
      <c r="G19" s="190">
        <f>G20+G21</f>
        <v>167000</v>
      </c>
      <c r="H19" s="232">
        <v>253897</v>
      </c>
      <c r="I19" s="230">
        <f t="shared" si="2"/>
        <v>0.92285911602209947</v>
      </c>
      <c r="J19" s="230">
        <f t="shared" si="3"/>
        <v>0.19999905473926163</v>
      </c>
      <c r="K19" s="187"/>
      <c r="L19" s="19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7"/>
      <c r="BA19" s="187"/>
      <c r="BB19" s="187"/>
      <c r="BC19" s="187"/>
      <c r="BD19" s="187"/>
      <c r="BE19" s="187"/>
      <c r="BF19" s="187"/>
      <c r="BG19" s="187"/>
      <c r="BH19" s="187"/>
      <c r="BI19" s="187"/>
      <c r="BJ19" s="187"/>
      <c r="BK19" s="187"/>
      <c r="BL19" s="187"/>
      <c r="BM19" s="187"/>
      <c r="BN19" s="187"/>
      <c r="BO19" s="187"/>
      <c r="BP19" s="187"/>
      <c r="BQ19" s="187"/>
      <c r="BR19" s="187"/>
      <c r="BS19" s="187"/>
      <c r="BT19" s="187"/>
      <c r="BU19" s="187"/>
      <c r="BV19" s="187"/>
      <c r="BW19" s="187"/>
      <c r="BX19" s="187"/>
      <c r="BY19" s="187"/>
      <c r="BZ19" s="187"/>
      <c r="CA19" s="187"/>
      <c r="CB19" s="187"/>
      <c r="CC19" s="187"/>
      <c r="CD19" s="187"/>
      <c r="CE19" s="187"/>
      <c r="CF19" s="187"/>
      <c r="CG19" s="187"/>
      <c r="CH19" s="187"/>
      <c r="CI19" s="187"/>
      <c r="CJ19" s="187"/>
      <c r="CK19" s="187"/>
      <c r="CL19" s="187"/>
      <c r="CM19" s="187"/>
      <c r="CN19" s="187"/>
      <c r="CO19" s="187"/>
      <c r="CP19" s="187"/>
      <c r="CQ19" s="187"/>
      <c r="CR19" s="187"/>
      <c r="CS19" s="187"/>
      <c r="CT19" s="187"/>
      <c r="CU19" s="187"/>
      <c r="CV19" s="187"/>
      <c r="CW19" s="187"/>
      <c r="CX19" s="187"/>
      <c r="CY19" s="187"/>
      <c r="CZ19" s="187"/>
      <c r="DA19" s="187"/>
      <c r="DB19" s="187"/>
      <c r="DC19" s="187"/>
      <c r="DD19" s="187"/>
      <c r="DE19" s="187"/>
      <c r="DF19" s="187"/>
      <c r="DG19" s="187"/>
      <c r="DH19" s="187"/>
      <c r="DI19" s="187"/>
      <c r="DJ19" s="187"/>
      <c r="DK19" s="187"/>
      <c r="DL19" s="187"/>
      <c r="DM19" s="187"/>
      <c r="DN19" s="187"/>
      <c r="DO19" s="187"/>
      <c r="DP19" s="187"/>
      <c r="DQ19" s="187"/>
      <c r="DR19" s="187"/>
      <c r="DS19" s="187"/>
      <c r="DT19" s="187"/>
      <c r="DU19" s="187"/>
      <c r="DV19" s="187"/>
      <c r="DW19" s="187"/>
      <c r="DX19" s="187"/>
      <c r="DY19" s="187"/>
      <c r="DZ19" s="187"/>
      <c r="EA19" s="187"/>
      <c r="EB19" s="187"/>
      <c r="EC19" s="187"/>
      <c r="ED19" s="187"/>
      <c r="EE19" s="187"/>
      <c r="EF19" s="187"/>
      <c r="EG19" s="187"/>
      <c r="EH19" s="187"/>
      <c r="EI19" s="187"/>
      <c r="EJ19" s="187"/>
      <c r="EK19" s="187"/>
      <c r="EL19" s="187"/>
      <c r="EM19" s="187"/>
      <c r="EN19" s="187"/>
      <c r="EO19" s="187"/>
      <c r="EP19" s="187"/>
      <c r="EQ19" s="187"/>
      <c r="ER19" s="187"/>
      <c r="ES19" s="187"/>
      <c r="ET19" s="187"/>
      <c r="EU19" s="187"/>
      <c r="EV19" s="187"/>
      <c r="EW19" s="187"/>
      <c r="EX19" s="187"/>
      <c r="EY19" s="187"/>
      <c r="EZ19" s="187"/>
      <c r="FA19" s="187"/>
      <c r="FB19" s="187"/>
      <c r="FC19" s="187"/>
      <c r="FD19" s="187"/>
      <c r="FE19" s="187"/>
      <c r="FF19" s="187"/>
      <c r="FG19" s="187"/>
      <c r="FH19" s="187"/>
      <c r="FI19" s="187"/>
      <c r="FJ19" s="187"/>
      <c r="FK19" s="187"/>
      <c r="FL19" s="187"/>
      <c r="FM19" s="187"/>
      <c r="FN19" s="187"/>
      <c r="FO19" s="187"/>
      <c r="FP19" s="187"/>
      <c r="FQ19" s="187"/>
      <c r="FR19" s="187"/>
      <c r="FS19" s="187"/>
      <c r="FT19" s="187"/>
      <c r="FU19" s="187"/>
      <c r="FV19" s="187"/>
      <c r="FW19" s="187"/>
      <c r="FX19" s="187"/>
      <c r="FY19" s="187"/>
      <c r="FZ19" s="187"/>
      <c r="GA19" s="187"/>
      <c r="GB19" s="187"/>
      <c r="GC19" s="187"/>
      <c r="GD19" s="187"/>
      <c r="GE19" s="187"/>
      <c r="GF19" s="187"/>
      <c r="GG19" s="187"/>
      <c r="GH19" s="187"/>
      <c r="GI19" s="187"/>
      <c r="GJ19" s="187"/>
      <c r="GK19" s="187"/>
      <c r="GL19" s="187"/>
      <c r="GM19" s="187"/>
      <c r="GN19" s="187"/>
      <c r="GO19" s="187"/>
      <c r="GP19" s="187"/>
      <c r="GQ19" s="187"/>
      <c r="GR19" s="187"/>
      <c r="GS19" s="187"/>
      <c r="GT19" s="187"/>
      <c r="GU19" s="187"/>
      <c r="GV19" s="187"/>
      <c r="GW19" s="187"/>
      <c r="GX19" s="187"/>
      <c r="GY19" s="187"/>
      <c r="GZ19" s="187"/>
      <c r="HA19" s="187"/>
      <c r="HB19" s="187"/>
      <c r="HC19" s="187"/>
      <c r="HD19" s="187"/>
      <c r="HE19" s="187"/>
      <c r="HF19" s="187"/>
      <c r="HG19" s="187"/>
      <c r="HH19" s="187"/>
      <c r="HI19" s="187"/>
      <c r="HJ19" s="187"/>
      <c r="HK19" s="187"/>
      <c r="HL19" s="187"/>
      <c r="HM19" s="187"/>
      <c r="HN19" s="187"/>
      <c r="HO19" s="187"/>
      <c r="HP19" s="187"/>
      <c r="HQ19" s="187"/>
      <c r="HR19" s="187"/>
      <c r="HS19" s="187"/>
      <c r="HT19" s="187"/>
      <c r="HU19" s="187"/>
      <c r="HV19" s="187"/>
      <c r="HW19" s="187"/>
      <c r="HX19" s="187"/>
      <c r="HY19" s="187"/>
      <c r="HZ19" s="187"/>
      <c r="IA19" s="187"/>
      <c r="IB19" s="187"/>
      <c r="IC19" s="187"/>
      <c r="ID19" s="187"/>
      <c r="IE19" s="187"/>
      <c r="IF19" s="187"/>
    </row>
    <row r="20" spans="1:240" ht="31.5" hidden="1" customHeight="1">
      <c r="A20" s="155">
        <v>2.1</v>
      </c>
      <c r="B20" s="154" t="s">
        <v>382</v>
      </c>
      <c r="C20" s="156"/>
      <c r="D20" s="157">
        <v>756675</v>
      </c>
      <c r="E20" s="158"/>
      <c r="F20" s="156">
        <v>756675</v>
      </c>
      <c r="G20" s="157">
        <v>80000</v>
      </c>
      <c r="H20" s="233"/>
      <c r="I20" s="230" t="e">
        <f t="shared" si="2"/>
        <v>#DIV/0!</v>
      </c>
      <c r="J20" s="230">
        <f t="shared" si="3"/>
        <v>0</v>
      </c>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0"/>
      <c r="BA20" s="160"/>
      <c r="BB20" s="160"/>
      <c r="BC20" s="160"/>
      <c r="BD20" s="160"/>
      <c r="BE20" s="160"/>
      <c r="BF20" s="160"/>
      <c r="BG20" s="160"/>
      <c r="BH20" s="160"/>
      <c r="BI20" s="160"/>
      <c r="BJ20" s="160"/>
      <c r="BK20" s="160"/>
      <c r="BL20" s="160"/>
      <c r="BM20" s="160"/>
      <c r="BN20" s="160"/>
      <c r="BO20" s="160"/>
      <c r="BP20" s="160"/>
      <c r="BQ20" s="160"/>
      <c r="BR20" s="160"/>
      <c r="BS20" s="160"/>
      <c r="BT20" s="160"/>
      <c r="BU20" s="160"/>
      <c r="BV20" s="160"/>
      <c r="BW20" s="160"/>
      <c r="BX20" s="160"/>
      <c r="BY20" s="160"/>
      <c r="BZ20" s="160"/>
      <c r="CA20" s="160"/>
      <c r="CB20" s="160"/>
      <c r="CC20" s="160"/>
      <c r="CD20" s="160"/>
      <c r="CE20" s="160"/>
      <c r="CF20" s="160"/>
      <c r="CG20" s="160"/>
      <c r="CH20" s="160"/>
      <c r="CI20" s="160"/>
      <c r="CJ20" s="160"/>
      <c r="CK20" s="160"/>
      <c r="CL20" s="160"/>
      <c r="CM20" s="160"/>
      <c r="CN20" s="160"/>
      <c r="CO20" s="160"/>
      <c r="CP20" s="160"/>
      <c r="CQ20" s="160"/>
      <c r="CR20" s="160"/>
      <c r="CS20" s="160"/>
      <c r="CT20" s="160"/>
      <c r="CU20" s="160"/>
      <c r="CV20" s="160"/>
      <c r="CW20" s="160"/>
      <c r="CX20" s="160"/>
      <c r="CY20" s="160"/>
      <c r="CZ20" s="160"/>
      <c r="DA20" s="160"/>
      <c r="DB20" s="160"/>
      <c r="DC20" s="160"/>
      <c r="DD20" s="160"/>
      <c r="DE20" s="160"/>
      <c r="DF20" s="160"/>
      <c r="DG20" s="160"/>
      <c r="DH20" s="160"/>
      <c r="DI20" s="160"/>
      <c r="DJ20" s="160"/>
      <c r="DK20" s="160"/>
      <c r="DL20" s="160"/>
      <c r="DM20" s="160"/>
      <c r="DN20" s="160"/>
      <c r="DO20" s="160"/>
      <c r="DP20" s="160"/>
      <c r="DQ20" s="160"/>
      <c r="DR20" s="160"/>
      <c r="DS20" s="160"/>
      <c r="DT20" s="160"/>
      <c r="DU20" s="160"/>
      <c r="DV20" s="160"/>
      <c r="DW20" s="160"/>
      <c r="DX20" s="160"/>
      <c r="DY20" s="160"/>
      <c r="DZ20" s="160"/>
      <c r="EA20" s="160"/>
      <c r="EB20" s="160"/>
      <c r="EC20" s="160"/>
      <c r="ED20" s="160"/>
      <c r="EE20" s="160"/>
      <c r="EF20" s="160"/>
      <c r="EG20" s="160"/>
      <c r="EH20" s="160"/>
      <c r="EI20" s="160"/>
      <c r="EJ20" s="160"/>
      <c r="EK20" s="160"/>
      <c r="EL20" s="160"/>
      <c r="EM20" s="160"/>
      <c r="EN20" s="160"/>
      <c r="EO20" s="160"/>
      <c r="EP20" s="160"/>
      <c r="EQ20" s="160"/>
      <c r="ER20" s="160"/>
      <c r="ES20" s="160"/>
      <c r="ET20" s="160"/>
      <c r="EU20" s="160"/>
      <c r="EV20" s="160"/>
      <c r="EW20" s="160"/>
      <c r="EX20" s="160"/>
      <c r="EY20" s="160"/>
      <c r="EZ20" s="160"/>
      <c r="FA20" s="160"/>
      <c r="FB20" s="160"/>
      <c r="FC20" s="160"/>
      <c r="FD20" s="160"/>
      <c r="FE20" s="160"/>
      <c r="FF20" s="160"/>
      <c r="FG20" s="160"/>
      <c r="FH20" s="160"/>
      <c r="FI20" s="160"/>
      <c r="FJ20" s="160"/>
      <c r="FK20" s="160"/>
      <c r="FL20" s="160"/>
      <c r="FM20" s="160"/>
      <c r="FN20" s="160"/>
      <c r="FO20" s="160"/>
      <c r="FP20" s="160"/>
      <c r="FQ20" s="160"/>
      <c r="FR20" s="160"/>
      <c r="FS20" s="160"/>
      <c r="FT20" s="160"/>
      <c r="FU20" s="160"/>
      <c r="FV20" s="160"/>
      <c r="FW20" s="160"/>
      <c r="FX20" s="160"/>
      <c r="FY20" s="160"/>
      <c r="FZ20" s="160"/>
      <c r="GA20" s="160"/>
      <c r="GB20" s="160"/>
      <c r="GC20" s="160"/>
      <c r="GD20" s="160"/>
      <c r="GE20" s="160"/>
      <c r="GF20" s="160"/>
      <c r="GG20" s="160"/>
      <c r="GH20" s="160"/>
      <c r="GI20" s="160"/>
      <c r="GJ20" s="160"/>
      <c r="GK20" s="160"/>
      <c r="GL20" s="160"/>
      <c r="GM20" s="160"/>
      <c r="GN20" s="160"/>
      <c r="GO20" s="160"/>
      <c r="GP20" s="160"/>
      <c r="GQ20" s="160"/>
      <c r="GR20" s="160"/>
      <c r="GS20" s="160"/>
      <c r="GT20" s="160"/>
      <c r="GU20" s="160"/>
      <c r="GV20" s="160"/>
      <c r="GW20" s="160"/>
      <c r="GX20" s="160"/>
      <c r="GY20" s="160"/>
      <c r="GZ20" s="160"/>
      <c r="HA20" s="160"/>
      <c r="HB20" s="160"/>
      <c r="HC20" s="160"/>
      <c r="HD20" s="160"/>
      <c r="HE20" s="160"/>
      <c r="HF20" s="160"/>
      <c r="HG20" s="160"/>
      <c r="HH20" s="160"/>
      <c r="HI20" s="160"/>
      <c r="HJ20" s="160"/>
      <c r="HK20" s="160"/>
      <c r="HL20" s="160"/>
      <c r="HM20" s="160"/>
      <c r="HN20" s="160"/>
      <c r="HO20" s="160"/>
      <c r="HP20" s="160"/>
      <c r="HQ20" s="160"/>
      <c r="HR20" s="160"/>
      <c r="HS20" s="160"/>
      <c r="HT20" s="160"/>
      <c r="HU20" s="160"/>
      <c r="HV20" s="160"/>
      <c r="HW20" s="160"/>
      <c r="HX20" s="160"/>
      <c r="HY20" s="160"/>
      <c r="HZ20" s="160"/>
      <c r="IA20" s="160"/>
      <c r="IB20" s="160"/>
      <c r="IC20" s="160"/>
      <c r="ID20" s="160"/>
      <c r="IE20" s="160"/>
      <c r="IF20" s="160"/>
    </row>
    <row r="21" spans="1:240" ht="15.75" hidden="1" customHeight="1">
      <c r="A21" s="194">
        <v>2.2000000000000002</v>
      </c>
      <c r="B21" s="154" t="s">
        <v>383</v>
      </c>
      <c r="C21" s="156"/>
      <c r="D21" s="157">
        <f>D22+D23</f>
        <v>512816</v>
      </c>
      <c r="E21" s="158"/>
      <c r="F21" s="156">
        <f>F22+F23</f>
        <v>512816</v>
      </c>
      <c r="G21" s="157">
        <f>G22+G23</f>
        <v>87000</v>
      </c>
      <c r="H21" s="233"/>
      <c r="I21" s="230" t="e">
        <f t="shared" si="2"/>
        <v>#DIV/0!</v>
      </c>
      <c r="J21" s="230">
        <f t="shared" si="3"/>
        <v>0</v>
      </c>
      <c r="K21" s="160"/>
      <c r="L21" s="198"/>
      <c r="M21" s="160"/>
      <c r="N21" s="160"/>
      <c r="O21" s="160"/>
      <c r="P21" s="160"/>
      <c r="Q21" s="160"/>
      <c r="R21" s="160"/>
      <c r="S21" s="160"/>
      <c r="T21" s="160"/>
      <c r="U21" s="160"/>
      <c r="V21" s="160"/>
      <c r="W21" s="160"/>
      <c r="X21" s="160"/>
      <c r="Y21" s="160"/>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0"/>
      <c r="BA21" s="160"/>
      <c r="BB21" s="160"/>
      <c r="BC21" s="160"/>
      <c r="BD21" s="160"/>
      <c r="BE21" s="160"/>
      <c r="BF21" s="160"/>
      <c r="BG21" s="160"/>
      <c r="BH21" s="160"/>
      <c r="BI21" s="160"/>
      <c r="BJ21" s="160"/>
      <c r="BK21" s="160"/>
      <c r="BL21" s="160"/>
      <c r="BM21" s="160"/>
      <c r="BN21" s="160"/>
      <c r="BO21" s="160"/>
      <c r="BP21" s="160"/>
      <c r="BQ21" s="160"/>
      <c r="BR21" s="160"/>
      <c r="BS21" s="160"/>
      <c r="BT21" s="160"/>
      <c r="BU21" s="160"/>
      <c r="BV21" s="160"/>
      <c r="BW21" s="160"/>
      <c r="BX21" s="160"/>
      <c r="BY21" s="160"/>
      <c r="BZ21" s="160"/>
      <c r="CA21" s="160"/>
      <c r="CB21" s="160"/>
      <c r="CC21" s="160"/>
      <c r="CD21" s="160"/>
      <c r="CE21" s="160"/>
      <c r="CF21" s="160"/>
      <c r="CG21" s="160"/>
      <c r="CH21" s="160"/>
      <c r="CI21" s="160"/>
      <c r="CJ21" s="160"/>
      <c r="CK21" s="160"/>
      <c r="CL21" s="160"/>
      <c r="CM21" s="160"/>
      <c r="CN21" s="160"/>
      <c r="CO21" s="160"/>
      <c r="CP21" s="160"/>
      <c r="CQ21" s="160"/>
      <c r="CR21" s="160"/>
      <c r="CS21" s="160"/>
      <c r="CT21" s="160"/>
      <c r="CU21" s="160"/>
      <c r="CV21" s="160"/>
      <c r="CW21" s="160"/>
      <c r="CX21" s="160"/>
      <c r="CY21" s="160"/>
      <c r="CZ21" s="160"/>
      <c r="DA21" s="160"/>
      <c r="DB21" s="160"/>
      <c r="DC21" s="160"/>
      <c r="DD21" s="160"/>
      <c r="DE21" s="160"/>
      <c r="DF21" s="160"/>
      <c r="DG21" s="160"/>
      <c r="DH21" s="160"/>
      <c r="DI21" s="160"/>
      <c r="DJ21" s="160"/>
      <c r="DK21" s="160"/>
      <c r="DL21" s="160"/>
      <c r="DM21" s="160"/>
      <c r="DN21" s="160"/>
      <c r="DO21" s="160"/>
      <c r="DP21" s="160"/>
      <c r="DQ21" s="160"/>
      <c r="DR21" s="160"/>
      <c r="DS21" s="160"/>
      <c r="DT21" s="160"/>
      <c r="DU21" s="160"/>
      <c r="DV21" s="160"/>
      <c r="DW21" s="160"/>
      <c r="DX21" s="160"/>
      <c r="DY21" s="160"/>
      <c r="DZ21" s="160"/>
      <c r="EA21" s="160"/>
      <c r="EB21" s="160"/>
      <c r="EC21" s="160"/>
      <c r="ED21" s="160"/>
      <c r="EE21" s="160"/>
      <c r="EF21" s="160"/>
      <c r="EG21" s="160"/>
      <c r="EH21" s="160"/>
      <c r="EI21" s="160"/>
      <c r="EJ21" s="160"/>
      <c r="EK21" s="160"/>
      <c r="EL21" s="160"/>
      <c r="EM21" s="160"/>
      <c r="EN21" s="160"/>
      <c r="EO21" s="160"/>
      <c r="EP21" s="160"/>
      <c r="EQ21" s="160"/>
      <c r="ER21" s="160"/>
      <c r="ES21" s="160"/>
      <c r="ET21" s="160"/>
      <c r="EU21" s="160"/>
      <c r="EV21" s="160"/>
      <c r="EW21" s="160"/>
      <c r="EX21" s="160"/>
      <c r="EY21" s="160"/>
      <c r="EZ21" s="160"/>
      <c r="FA21" s="160"/>
      <c r="FB21" s="160"/>
      <c r="FC21" s="160"/>
      <c r="FD21" s="160"/>
      <c r="FE21" s="160"/>
      <c r="FF21" s="160"/>
      <c r="FG21" s="160"/>
      <c r="FH21" s="160"/>
      <c r="FI21" s="160"/>
      <c r="FJ21" s="160"/>
      <c r="FK21" s="160"/>
      <c r="FL21" s="160"/>
      <c r="FM21" s="160"/>
      <c r="FN21" s="160"/>
      <c r="FO21" s="160"/>
      <c r="FP21" s="160"/>
      <c r="FQ21" s="160"/>
      <c r="FR21" s="160"/>
      <c r="FS21" s="160"/>
      <c r="FT21" s="160"/>
      <c r="FU21" s="160"/>
      <c r="FV21" s="160"/>
      <c r="FW21" s="160"/>
      <c r="FX21" s="160"/>
      <c r="FY21" s="160"/>
      <c r="FZ21" s="160"/>
      <c r="GA21" s="160"/>
      <c r="GB21" s="160"/>
      <c r="GC21" s="160"/>
      <c r="GD21" s="160"/>
      <c r="GE21" s="160"/>
      <c r="GF21" s="160"/>
      <c r="GG21" s="160"/>
      <c r="GH21" s="160"/>
      <c r="GI21" s="160"/>
      <c r="GJ21" s="160"/>
      <c r="GK21" s="160"/>
      <c r="GL21" s="160"/>
      <c r="GM21" s="160"/>
      <c r="GN21" s="160"/>
      <c r="GO21" s="160"/>
      <c r="GP21" s="160"/>
      <c r="GQ21" s="160"/>
      <c r="GR21" s="160"/>
      <c r="GS21" s="160"/>
      <c r="GT21" s="160"/>
      <c r="GU21" s="160"/>
      <c r="GV21" s="160"/>
      <c r="GW21" s="160"/>
      <c r="GX21" s="160"/>
      <c r="GY21" s="160"/>
      <c r="GZ21" s="160"/>
      <c r="HA21" s="160"/>
      <c r="HB21" s="160"/>
      <c r="HC21" s="160"/>
      <c r="HD21" s="160"/>
      <c r="HE21" s="160"/>
      <c r="HF21" s="160"/>
      <c r="HG21" s="160"/>
      <c r="HH21" s="160"/>
      <c r="HI21" s="160"/>
      <c r="HJ21" s="160"/>
      <c r="HK21" s="160"/>
      <c r="HL21" s="160"/>
      <c r="HM21" s="160"/>
      <c r="HN21" s="160"/>
      <c r="HO21" s="160"/>
      <c r="HP21" s="160"/>
      <c r="HQ21" s="160"/>
      <c r="HR21" s="160"/>
      <c r="HS21" s="160"/>
      <c r="HT21" s="160"/>
      <c r="HU21" s="160"/>
      <c r="HV21" s="160"/>
      <c r="HW21" s="160"/>
      <c r="HX21" s="160"/>
      <c r="HY21" s="160"/>
      <c r="HZ21" s="160"/>
      <c r="IA21" s="160"/>
      <c r="IB21" s="160"/>
      <c r="IC21" s="160"/>
      <c r="ID21" s="160"/>
      <c r="IE21" s="160"/>
      <c r="IF21" s="160"/>
    </row>
    <row r="22" spans="1:240" s="202" customFormat="1" ht="31.5" hidden="1" customHeight="1">
      <c r="A22" s="163" t="s">
        <v>47</v>
      </c>
      <c r="B22" s="164" t="s">
        <v>384</v>
      </c>
      <c r="C22" s="157"/>
      <c r="D22" s="157">
        <v>284190</v>
      </c>
      <c r="E22" s="196"/>
      <c r="F22" s="156">
        <v>284190</v>
      </c>
      <c r="G22" s="157">
        <v>45000</v>
      </c>
      <c r="H22" s="233"/>
      <c r="I22" s="230" t="e">
        <f t="shared" si="2"/>
        <v>#DIV/0!</v>
      </c>
      <c r="J22" s="230">
        <f t="shared" si="3"/>
        <v>0</v>
      </c>
      <c r="K22" s="200"/>
      <c r="L22" s="201"/>
      <c r="M22" s="200"/>
      <c r="N22" s="200"/>
      <c r="O22" s="200"/>
      <c r="P22" s="200"/>
      <c r="Q22" s="200"/>
      <c r="R22" s="200"/>
      <c r="S22" s="200"/>
      <c r="T22" s="200"/>
      <c r="U22" s="200"/>
      <c r="V22" s="200"/>
      <c r="W22" s="200"/>
      <c r="X22" s="200"/>
      <c r="Y22" s="200"/>
      <c r="Z22" s="200"/>
      <c r="AA22" s="200"/>
      <c r="AB22" s="200"/>
      <c r="AC22" s="200"/>
      <c r="AD22" s="200"/>
      <c r="AE22" s="200"/>
      <c r="AF22" s="200"/>
      <c r="AG22" s="200"/>
      <c r="AH22" s="200"/>
      <c r="AI22" s="200"/>
      <c r="AJ22" s="200"/>
      <c r="AK22" s="200"/>
      <c r="AL22" s="200"/>
      <c r="AM22" s="200"/>
      <c r="AN22" s="200"/>
      <c r="AO22" s="200"/>
      <c r="AP22" s="200"/>
      <c r="AQ22" s="200"/>
      <c r="AR22" s="200"/>
      <c r="AS22" s="200"/>
      <c r="AT22" s="200"/>
      <c r="AU22" s="200"/>
      <c r="AV22" s="200"/>
      <c r="AW22" s="200"/>
      <c r="AX22" s="200"/>
      <c r="AY22" s="200"/>
      <c r="AZ22" s="200"/>
      <c r="BA22" s="200"/>
      <c r="BB22" s="200"/>
      <c r="BC22" s="200"/>
      <c r="BD22" s="200"/>
      <c r="BE22" s="200"/>
      <c r="BF22" s="200"/>
      <c r="BG22" s="200"/>
      <c r="BH22" s="200"/>
      <c r="BI22" s="200"/>
      <c r="BJ22" s="200"/>
      <c r="BK22" s="200"/>
      <c r="BL22" s="200"/>
      <c r="BM22" s="200"/>
      <c r="BN22" s="200"/>
      <c r="BO22" s="200"/>
      <c r="BP22" s="200"/>
      <c r="BQ22" s="200"/>
      <c r="BR22" s="200"/>
      <c r="BS22" s="200"/>
      <c r="BT22" s="200"/>
      <c r="BU22" s="200"/>
      <c r="BV22" s="200"/>
      <c r="BW22" s="200"/>
      <c r="BX22" s="200"/>
      <c r="BY22" s="200"/>
      <c r="BZ22" s="200"/>
      <c r="CA22" s="200"/>
      <c r="CB22" s="200"/>
      <c r="CC22" s="200"/>
      <c r="CD22" s="200"/>
      <c r="CE22" s="200"/>
      <c r="CF22" s="200"/>
      <c r="CG22" s="200"/>
      <c r="CH22" s="200"/>
      <c r="CI22" s="200"/>
      <c r="CJ22" s="200"/>
      <c r="CK22" s="200"/>
      <c r="CL22" s="200"/>
      <c r="CM22" s="200"/>
      <c r="CN22" s="200"/>
      <c r="CO22" s="200"/>
      <c r="CP22" s="200"/>
      <c r="CQ22" s="200"/>
      <c r="CR22" s="200"/>
      <c r="CS22" s="200"/>
      <c r="CT22" s="200"/>
      <c r="CU22" s="200"/>
      <c r="CV22" s="200"/>
      <c r="CW22" s="200"/>
      <c r="CX22" s="200"/>
      <c r="CY22" s="200"/>
      <c r="CZ22" s="200"/>
      <c r="DA22" s="200"/>
      <c r="DB22" s="200"/>
      <c r="DC22" s="200"/>
      <c r="DD22" s="200"/>
      <c r="DE22" s="200"/>
      <c r="DF22" s="200"/>
      <c r="DG22" s="200"/>
      <c r="DH22" s="200"/>
      <c r="DI22" s="200"/>
      <c r="DJ22" s="200"/>
      <c r="DK22" s="200"/>
      <c r="DL22" s="200"/>
      <c r="DM22" s="200"/>
      <c r="DN22" s="200"/>
      <c r="DO22" s="200"/>
      <c r="DP22" s="200"/>
      <c r="DQ22" s="200"/>
      <c r="DR22" s="200"/>
      <c r="DS22" s="200"/>
      <c r="DT22" s="200"/>
      <c r="DU22" s="200"/>
      <c r="DV22" s="200"/>
      <c r="DW22" s="200"/>
      <c r="DX22" s="200"/>
      <c r="DY22" s="200"/>
      <c r="DZ22" s="200"/>
      <c r="EA22" s="200"/>
      <c r="EB22" s="200"/>
      <c r="EC22" s="200"/>
      <c r="ED22" s="200"/>
      <c r="EE22" s="200"/>
      <c r="EF22" s="200"/>
      <c r="EG22" s="200"/>
      <c r="EH22" s="200"/>
      <c r="EI22" s="200"/>
      <c r="EJ22" s="200"/>
      <c r="EK22" s="200"/>
      <c r="EL22" s="200"/>
      <c r="EM22" s="200"/>
      <c r="EN22" s="200"/>
      <c r="EO22" s="200"/>
      <c r="EP22" s="200"/>
      <c r="EQ22" s="200"/>
      <c r="ER22" s="200"/>
      <c r="ES22" s="200"/>
      <c r="ET22" s="200"/>
      <c r="EU22" s="200"/>
      <c r="EV22" s="200"/>
      <c r="EW22" s="200"/>
      <c r="EX22" s="200"/>
      <c r="EY22" s="200"/>
      <c r="EZ22" s="200"/>
      <c r="FA22" s="200"/>
      <c r="FB22" s="200"/>
      <c r="FC22" s="200"/>
      <c r="FD22" s="200"/>
      <c r="FE22" s="200"/>
      <c r="FF22" s="200"/>
      <c r="FG22" s="200"/>
      <c r="FH22" s="200"/>
      <c r="FI22" s="200"/>
      <c r="FJ22" s="200"/>
      <c r="FK22" s="200"/>
      <c r="FL22" s="200"/>
      <c r="FM22" s="200"/>
      <c r="FN22" s="200"/>
      <c r="FO22" s="200"/>
      <c r="FP22" s="200"/>
      <c r="FQ22" s="200"/>
      <c r="FR22" s="200"/>
      <c r="FS22" s="200"/>
      <c r="FT22" s="200"/>
      <c r="FU22" s="200"/>
      <c r="FV22" s="200"/>
      <c r="FW22" s="200"/>
      <c r="FX22" s="200"/>
      <c r="FY22" s="200"/>
      <c r="FZ22" s="200"/>
      <c r="GA22" s="200"/>
      <c r="GB22" s="200"/>
      <c r="GC22" s="200"/>
      <c r="GD22" s="200"/>
      <c r="GE22" s="200"/>
      <c r="GF22" s="200"/>
      <c r="GG22" s="200"/>
      <c r="GH22" s="200"/>
      <c r="GI22" s="200"/>
      <c r="GJ22" s="200"/>
      <c r="GK22" s="200"/>
      <c r="GL22" s="200"/>
      <c r="GM22" s="200"/>
      <c r="GN22" s="200"/>
      <c r="GO22" s="200"/>
      <c r="GP22" s="200"/>
      <c r="GQ22" s="200"/>
      <c r="GR22" s="200"/>
      <c r="GS22" s="200"/>
      <c r="GT22" s="200"/>
      <c r="GU22" s="200"/>
      <c r="GV22" s="200"/>
      <c r="GW22" s="200"/>
      <c r="GX22" s="200"/>
      <c r="GY22" s="200"/>
      <c r="GZ22" s="200"/>
      <c r="HA22" s="200"/>
      <c r="HB22" s="200"/>
      <c r="HC22" s="200"/>
      <c r="HD22" s="200"/>
      <c r="HE22" s="200"/>
      <c r="HF22" s="200"/>
      <c r="HG22" s="200"/>
      <c r="HH22" s="200"/>
      <c r="HI22" s="200"/>
      <c r="HJ22" s="200"/>
      <c r="HK22" s="200"/>
      <c r="HL22" s="200"/>
      <c r="HM22" s="200"/>
      <c r="HN22" s="200"/>
      <c r="HO22" s="200"/>
      <c r="HP22" s="200"/>
      <c r="HQ22" s="200"/>
      <c r="HR22" s="200"/>
      <c r="HS22" s="200"/>
      <c r="HT22" s="200"/>
      <c r="HU22" s="200"/>
      <c r="HV22" s="200"/>
      <c r="HW22" s="200"/>
      <c r="HX22" s="200"/>
      <c r="HY22" s="200"/>
      <c r="HZ22" s="200"/>
      <c r="IA22" s="200"/>
      <c r="IB22" s="200"/>
      <c r="IC22" s="200"/>
      <c r="ID22" s="200"/>
      <c r="IE22" s="200"/>
      <c r="IF22" s="200"/>
    </row>
    <row r="23" spans="1:240" s="202" customFormat="1" ht="31.5" hidden="1" customHeight="1">
      <c r="A23" s="163" t="s">
        <v>47</v>
      </c>
      <c r="B23" s="164" t="s">
        <v>385</v>
      </c>
      <c r="C23" s="157"/>
      <c r="D23" s="157">
        <v>228626</v>
      </c>
      <c r="E23" s="158"/>
      <c r="F23" s="156">
        <v>228626</v>
      </c>
      <c r="G23" s="157">
        <v>42000</v>
      </c>
      <c r="H23" s="233"/>
      <c r="I23" s="230" t="e">
        <f t="shared" si="2"/>
        <v>#DIV/0!</v>
      </c>
      <c r="J23" s="230">
        <f t="shared" si="3"/>
        <v>0</v>
      </c>
      <c r="K23" s="200"/>
      <c r="L23" s="201"/>
      <c r="M23" s="200"/>
      <c r="N23" s="200"/>
      <c r="O23" s="200"/>
      <c r="P23" s="200"/>
      <c r="Q23" s="200"/>
      <c r="R23" s="200"/>
      <c r="S23" s="200"/>
      <c r="T23" s="200"/>
      <c r="U23" s="200"/>
      <c r="V23" s="200"/>
      <c r="W23" s="200"/>
      <c r="X23" s="200"/>
      <c r="Y23" s="200"/>
      <c r="Z23" s="200"/>
      <c r="AA23" s="200"/>
      <c r="AB23" s="200"/>
      <c r="AC23" s="200"/>
      <c r="AD23" s="200"/>
      <c r="AE23" s="200"/>
      <c r="AF23" s="200"/>
      <c r="AG23" s="200"/>
      <c r="AH23" s="200"/>
      <c r="AI23" s="200"/>
      <c r="AJ23" s="200"/>
      <c r="AK23" s="200"/>
      <c r="AL23" s="200"/>
      <c r="AM23" s="200"/>
      <c r="AN23" s="200"/>
      <c r="AO23" s="200"/>
      <c r="AP23" s="200"/>
      <c r="AQ23" s="200"/>
      <c r="AR23" s="200"/>
      <c r="AS23" s="200"/>
      <c r="AT23" s="200"/>
      <c r="AU23" s="200"/>
      <c r="AV23" s="200"/>
      <c r="AW23" s="200"/>
      <c r="AX23" s="200"/>
      <c r="AY23" s="200"/>
      <c r="AZ23" s="200"/>
      <c r="BA23" s="200"/>
      <c r="BB23" s="200"/>
      <c r="BC23" s="200"/>
      <c r="BD23" s="200"/>
      <c r="BE23" s="200"/>
      <c r="BF23" s="200"/>
      <c r="BG23" s="200"/>
      <c r="BH23" s="200"/>
      <c r="BI23" s="200"/>
      <c r="BJ23" s="200"/>
      <c r="BK23" s="200"/>
      <c r="BL23" s="200"/>
      <c r="BM23" s="200"/>
      <c r="BN23" s="200"/>
      <c r="BO23" s="200"/>
      <c r="BP23" s="200"/>
      <c r="BQ23" s="200"/>
      <c r="BR23" s="200"/>
      <c r="BS23" s="200"/>
      <c r="BT23" s="200"/>
      <c r="BU23" s="200"/>
      <c r="BV23" s="200"/>
      <c r="BW23" s="200"/>
      <c r="BX23" s="200"/>
      <c r="BY23" s="200"/>
      <c r="BZ23" s="200"/>
      <c r="CA23" s="200"/>
      <c r="CB23" s="200"/>
      <c r="CC23" s="200"/>
      <c r="CD23" s="200"/>
      <c r="CE23" s="200"/>
      <c r="CF23" s="200"/>
      <c r="CG23" s="200"/>
      <c r="CH23" s="200"/>
      <c r="CI23" s="200"/>
      <c r="CJ23" s="200"/>
      <c r="CK23" s="200"/>
      <c r="CL23" s="200"/>
      <c r="CM23" s="200"/>
      <c r="CN23" s="200"/>
      <c r="CO23" s="200"/>
      <c r="CP23" s="200"/>
      <c r="CQ23" s="200"/>
      <c r="CR23" s="200"/>
      <c r="CS23" s="200"/>
      <c r="CT23" s="200"/>
      <c r="CU23" s="200"/>
      <c r="CV23" s="200"/>
      <c r="CW23" s="200"/>
      <c r="CX23" s="200"/>
      <c r="CY23" s="200"/>
      <c r="CZ23" s="200"/>
      <c r="DA23" s="200"/>
      <c r="DB23" s="200"/>
      <c r="DC23" s="200"/>
      <c r="DD23" s="200"/>
      <c r="DE23" s="200"/>
      <c r="DF23" s="200"/>
      <c r="DG23" s="200"/>
      <c r="DH23" s="200"/>
      <c r="DI23" s="200"/>
      <c r="DJ23" s="200"/>
      <c r="DK23" s="200"/>
      <c r="DL23" s="200"/>
      <c r="DM23" s="200"/>
      <c r="DN23" s="200"/>
      <c r="DO23" s="200"/>
      <c r="DP23" s="200"/>
      <c r="DQ23" s="200"/>
      <c r="DR23" s="200"/>
      <c r="DS23" s="200"/>
      <c r="DT23" s="200"/>
      <c r="DU23" s="200"/>
      <c r="DV23" s="200"/>
      <c r="DW23" s="200"/>
      <c r="DX23" s="200"/>
      <c r="DY23" s="200"/>
      <c r="DZ23" s="200"/>
      <c r="EA23" s="200"/>
      <c r="EB23" s="200"/>
      <c r="EC23" s="200"/>
      <c r="ED23" s="200"/>
      <c r="EE23" s="200"/>
      <c r="EF23" s="200"/>
      <c r="EG23" s="200"/>
      <c r="EH23" s="200"/>
      <c r="EI23" s="200"/>
      <c r="EJ23" s="200"/>
      <c r="EK23" s="200"/>
      <c r="EL23" s="200"/>
      <c r="EM23" s="200"/>
      <c r="EN23" s="200"/>
      <c r="EO23" s="200"/>
      <c r="EP23" s="200"/>
      <c r="EQ23" s="200"/>
      <c r="ER23" s="200"/>
      <c r="ES23" s="200"/>
      <c r="ET23" s="200"/>
      <c r="EU23" s="200"/>
      <c r="EV23" s="200"/>
      <c r="EW23" s="200"/>
      <c r="EX23" s="200"/>
      <c r="EY23" s="200"/>
      <c r="EZ23" s="200"/>
      <c r="FA23" s="200"/>
      <c r="FB23" s="200"/>
      <c r="FC23" s="200"/>
      <c r="FD23" s="200"/>
      <c r="FE23" s="200"/>
      <c r="FF23" s="200"/>
      <c r="FG23" s="200"/>
      <c r="FH23" s="200"/>
      <c r="FI23" s="200"/>
      <c r="FJ23" s="200"/>
      <c r="FK23" s="200"/>
      <c r="FL23" s="200"/>
      <c r="FM23" s="200"/>
      <c r="FN23" s="200"/>
      <c r="FO23" s="200"/>
      <c r="FP23" s="200"/>
      <c r="FQ23" s="200"/>
      <c r="FR23" s="200"/>
      <c r="FS23" s="200"/>
      <c r="FT23" s="200"/>
      <c r="FU23" s="200"/>
      <c r="FV23" s="200"/>
      <c r="FW23" s="200"/>
      <c r="FX23" s="200"/>
      <c r="FY23" s="200"/>
      <c r="FZ23" s="200"/>
      <c r="GA23" s="200"/>
      <c r="GB23" s="200"/>
      <c r="GC23" s="200"/>
      <c r="GD23" s="200"/>
      <c r="GE23" s="200"/>
      <c r="GF23" s="200"/>
      <c r="GG23" s="200"/>
      <c r="GH23" s="200"/>
      <c r="GI23" s="200"/>
      <c r="GJ23" s="200"/>
      <c r="GK23" s="200"/>
      <c r="GL23" s="200"/>
      <c r="GM23" s="200"/>
      <c r="GN23" s="200"/>
      <c r="GO23" s="200"/>
      <c r="GP23" s="200"/>
      <c r="GQ23" s="200"/>
      <c r="GR23" s="200"/>
      <c r="GS23" s="200"/>
      <c r="GT23" s="200"/>
      <c r="GU23" s="200"/>
      <c r="GV23" s="200"/>
      <c r="GW23" s="200"/>
      <c r="GX23" s="200"/>
      <c r="GY23" s="200"/>
      <c r="GZ23" s="200"/>
      <c r="HA23" s="200"/>
      <c r="HB23" s="200"/>
      <c r="HC23" s="200"/>
      <c r="HD23" s="200"/>
      <c r="HE23" s="200"/>
      <c r="HF23" s="200"/>
      <c r="HG23" s="200"/>
      <c r="HH23" s="200"/>
      <c r="HI23" s="200"/>
      <c r="HJ23" s="200"/>
      <c r="HK23" s="200"/>
      <c r="HL23" s="200"/>
      <c r="HM23" s="200"/>
      <c r="HN23" s="200"/>
      <c r="HO23" s="200"/>
      <c r="HP23" s="200"/>
      <c r="HQ23" s="200"/>
      <c r="HR23" s="200"/>
      <c r="HS23" s="200"/>
      <c r="HT23" s="200"/>
      <c r="HU23" s="200"/>
      <c r="HV23" s="200"/>
      <c r="HW23" s="200"/>
      <c r="HX23" s="200"/>
      <c r="HY23" s="200"/>
      <c r="HZ23" s="200"/>
      <c r="IA23" s="200"/>
      <c r="IB23" s="200"/>
      <c r="IC23" s="200"/>
      <c r="ID23" s="200"/>
      <c r="IE23" s="200"/>
      <c r="IF23" s="200"/>
    </row>
    <row r="24" spans="1:240" s="204" customFormat="1" ht="15.75" customHeight="1">
      <c r="A24" s="165">
        <v>3</v>
      </c>
      <c r="B24" s="166" t="s">
        <v>386</v>
      </c>
      <c r="C24" s="190"/>
      <c r="D24" s="190"/>
      <c r="E24" s="196"/>
      <c r="F24" s="189"/>
      <c r="G24" s="190">
        <v>230000</v>
      </c>
      <c r="H24" s="232">
        <v>228026</v>
      </c>
      <c r="I24" s="230"/>
      <c r="J24" s="230"/>
      <c r="K24" s="203"/>
      <c r="L24" s="203"/>
      <c r="M24" s="203"/>
      <c r="N24" s="203"/>
      <c r="O24" s="203"/>
      <c r="P24" s="203"/>
      <c r="Q24" s="203"/>
      <c r="R24" s="203"/>
      <c r="S24" s="203"/>
      <c r="T24" s="203"/>
      <c r="U24" s="203"/>
      <c r="V24" s="203"/>
      <c r="W24" s="203"/>
      <c r="X24" s="203"/>
      <c r="Y24" s="203"/>
      <c r="Z24" s="203"/>
      <c r="AA24" s="203"/>
      <c r="AB24" s="203"/>
      <c r="AC24" s="203"/>
      <c r="AD24" s="203"/>
      <c r="AE24" s="203"/>
      <c r="AF24" s="203"/>
      <c r="AG24" s="203"/>
      <c r="AH24" s="203"/>
      <c r="AI24" s="203"/>
      <c r="AJ24" s="203"/>
      <c r="AK24" s="203"/>
      <c r="AL24" s="203"/>
      <c r="AM24" s="203"/>
      <c r="AN24" s="203"/>
      <c r="AO24" s="203"/>
      <c r="AP24" s="203"/>
      <c r="AQ24" s="203"/>
      <c r="AR24" s="203"/>
      <c r="AS24" s="203"/>
      <c r="AT24" s="203"/>
      <c r="AU24" s="203"/>
      <c r="AV24" s="203"/>
      <c r="AW24" s="203"/>
      <c r="AX24" s="203"/>
      <c r="AY24" s="203"/>
      <c r="AZ24" s="203"/>
      <c r="BA24" s="203"/>
      <c r="BB24" s="203"/>
      <c r="BC24" s="203"/>
      <c r="BD24" s="203"/>
      <c r="BE24" s="203"/>
      <c r="BF24" s="203"/>
      <c r="BG24" s="203"/>
      <c r="BH24" s="203"/>
      <c r="BI24" s="203"/>
      <c r="BJ24" s="203"/>
      <c r="BK24" s="203"/>
      <c r="BL24" s="203"/>
      <c r="BM24" s="203"/>
      <c r="BN24" s="203"/>
      <c r="BO24" s="203"/>
      <c r="BP24" s="203"/>
      <c r="BQ24" s="203"/>
      <c r="BR24" s="203"/>
      <c r="BS24" s="203"/>
      <c r="BT24" s="203"/>
      <c r="BU24" s="203"/>
      <c r="BV24" s="203"/>
      <c r="BW24" s="203"/>
      <c r="BX24" s="203"/>
      <c r="BY24" s="203"/>
      <c r="BZ24" s="203"/>
      <c r="CA24" s="203"/>
      <c r="CB24" s="203"/>
      <c r="CC24" s="203"/>
      <c r="CD24" s="203"/>
      <c r="CE24" s="203"/>
      <c r="CF24" s="203"/>
      <c r="CG24" s="203"/>
      <c r="CH24" s="203"/>
      <c r="CI24" s="203"/>
      <c r="CJ24" s="203"/>
      <c r="CK24" s="203"/>
      <c r="CL24" s="203"/>
      <c r="CM24" s="203"/>
      <c r="CN24" s="203"/>
      <c r="CO24" s="203"/>
      <c r="CP24" s="203"/>
      <c r="CQ24" s="203"/>
      <c r="CR24" s="203"/>
      <c r="CS24" s="203"/>
      <c r="CT24" s="203"/>
      <c r="CU24" s="203"/>
      <c r="CV24" s="203"/>
      <c r="CW24" s="203"/>
      <c r="CX24" s="203"/>
      <c r="CY24" s="203"/>
      <c r="CZ24" s="203"/>
      <c r="DA24" s="203"/>
      <c r="DB24" s="203"/>
      <c r="DC24" s="203"/>
      <c r="DD24" s="203"/>
      <c r="DE24" s="203"/>
      <c r="DF24" s="203"/>
      <c r="DG24" s="203"/>
      <c r="DH24" s="203"/>
      <c r="DI24" s="203"/>
      <c r="DJ24" s="203"/>
      <c r="DK24" s="203"/>
      <c r="DL24" s="203"/>
      <c r="DM24" s="203"/>
      <c r="DN24" s="203"/>
      <c r="DO24" s="203"/>
      <c r="DP24" s="203"/>
      <c r="DQ24" s="203"/>
      <c r="DR24" s="203"/>
      <c r="DS24" s="203"/>
      <c r="DT24" s="203"/>
      <c r="DU24" s="203"/>
      <c r="DV24" s="203"/>
      <c r="DW24" s="203"/>
      <c r="DX24" s="203"/>
      <c r="DY24" s="203"/>
      <c r="DZ24" s="203"/>
      <c r="EA24" s="203"/>
      <c r="EB24" s="203"/>
      <c r="EC24" s="203"/>
      <c r="ED24" s="203"/>
      <c r="EE24" s="203"/>
      <c r="EF24" s="203"/>
      <c r="EG24" s="203"/>
      <c r="EH24" s="203"/>
      <c r="EI24" s="203"/>
      <c r="EJ24" s="203"/>
      <c r="EK24" s="203"/>
      <c r="EL24" s="203"/>
      <c r="EM24" s="203"/>
      <c r="EN24" s="203"/>
      <c r="EO24" s="203"/>
      <c r="EP24" s="203"/>
      <c r="EQ24" s="203"/>
      <c r="ER24" s="203"/>
      <c r="ES24" s="203"/>
      <c r="ET24" s="203"/>
      <c r="EU24" s="203"/>
      <c r="EV24" s="203"/>
      <c r="EW24" s="203"/>
      <c r="EX24" s="203"/>
      <c r="EY24" s="203"/>
      <c r="EZ24" s="203"/>
      <c r="FA24" s="203"/>
      <c r="FB24" s="203"/>
      <c r="FC24" s="203"/>
      <c r="FD24" s="203"/>
      <c r="FE24" s="203"/>
      <c r="FF24" s="203"/>
      <c r="FG24" s="203"/>
      <c r="FH24" s="203"/>
      <c r="FI24" s="203"/>
      <c r="FJ24" s="203"/>
      <c r="FK24" s="203"/>
      <c r="FL24" s="203"/>
      <c r="FM24" s="203"/>
      <c r="FN24" s="203"/>
      <c r="FO24" s="203"/>
      <c r="FP24" s="203"/>
      <c r="FQ24" s="203"/>
      <c r="FR24" s="203"/>
      <c r="FS24" s="203"/>
      <c r="FT24" s="203"/>
      <c r="FU24" s="203"/>
      <c r="FV24" s="203"/>
      <c r="FW24" s="203"/>
      <c r="FX24" s="203"/>
      <c r="FY24" s="203"/>
      <c r="FZ24" s="203"/>
      <c r="GA24" s="203"/>
      <c r="GB24" s="203"/>
      <c r="GC24" s="203"/>
      <c r="GD24" s="203"/>
      <c r="GE24" s="203"/>
      <c r="GF24" s="203"/>
      <c r="GG24" s="203"/>
      <c r="GH24" s="203"/>
      <c r="GI24" s="203"/>
      <c r="GJ24" s="203"/>
      <c r="GK24" s="203"/>
      <c r="GL24" s="203"/>
      <c r="GM24" s="203"/>
      <c r="GN24" s="203"/>
      <c r="GO24" s="203"/>
      <c r="GP24" s="203"/>
      <c r="GQ24" s="203"/>
      <c r="GR24" s="203"/>
      <c r="GS24" s="203"/>
      <c r="GT24" s="203"/>
      <c r="GU24" s="203"/>
      <c r="GV24" s="203"/>
      <c r="GW24" s="203"/>
      <c r="GX24" s="203"/>
      <c r="GY24" s="203"/>
      <c r="GZ24" s="203"/>
      <c r="HA24" s="203"/>
      <c r="HB24" s="203"/>
      <c r="HC24" s="203"/>
      <c r="HD24" s="203"/>
      <c r="HE24" s="203"/>
      <c r="HF24" s="203"/>
      <c r="HG24" s="203"/>
      <c r="HH24" s="203"/>
      <c r="HI24" s="203"/>
      <c r="HJ24" s="203"/>
      <c r="HK24" s="203"/>
      <c r="HL24" s="203"/>
      <c r="HM24" s="203"/>
      <c r="HN24" s="203"/>
      <c r="HO24" s="203"/>
      <c r="HP24" s="203"/>
      <c r="HQ24" s="203"/>
      <c r="HR24" s="203"/>
      <c r="HS24" s="203"/>
      <c r="HT24" s="203"/>
      <c r="HU24" s="203"/>
      <c r="HV24" s="203"/>
      <c r="HW24" s="203"/>
      <c r="HX24" s="203"/>
      <c r="HY24" s="203"/>
      <c r="HZ24" s="203"/>
      <c r="IA24" s="203"/>
      <c r="IB24" s="203"/>
      <c r="IC24" s="203"/>
      <c r="ID24" s="203"/>
      <c r="IE24" s="203"/>
      <c r="IF24" s="203"/>
    </row>
    <row r="25" spans="1:240" s="202" customFormat="1" ht="15.75" hidden="1" customHeight="1">
      <c r="A25" s="167">
        <v>4</v>
      </c>
      <c r="B25" s="164" t="s">
        <v>387</v>
      </c>
      <c r="C25" s="157"/>
      <c r="D25" s="157"/>
      <c r="E25" s="196"/>
      <c r="F25" s="156"/>
      <c r="G25" s="157"/>
      <c r="H25" s="157"/>
      <c r="I25" s="199"/>
      <c r="J25" s="199"/>
      <c r="K25" s="200"/>
      <c r="L25" s="200"/>
      <c r="M25" s="200"/>
      <c r="N25" s="200"/>
      <c r="O25" s="200"/>
      <c r="P25" s="200"/>
      <c r="Q25" s="200"/>
      <c r="R25" s="200"/>
      <c r="S25" s="200"/>
      <c r="T25" s="200"/>
      <c r="U25" s="200"/>
      <c r="V25" s="200"/>
      <c r="W25" s="200"/>
      <c r="X25" s="200"/>
      <c r="Y25" s="200"/>
      <c r="Z25" s="200"/>
      <c r="AA25" s="200"/>
      <c r="AB25" s="200"/>
      <c r="AC25" s="200"/>
      <c r="AD25" s="200"/>
      <c r="AE25" s="200"/>
      <c r="AF25" s="200"/>
      <c r="AG25" s="200"/>
      <c r="AH25" s="200"/>
      <c r="AI25" s="200"/>
      <c r="AJ25" s="200"/>
      <c r="AK25" s="200"/>
      <c r="AL25" s="200"/>
      <c r="AM25" s="200"/>
      <c r="AN25" s="200"/>
      <c r="AO25" s="200"/>
      <c r="AP25" s="200"/>
      <c r="AQ25" s="200"/>
      <c r="AR25" s="200"/>
      <c r="AS25" s="200"/>
      <c r="AT25" s="200"/>
      <c r="AU25" s="200"/>
      <c r="AV25" s="200"/>
      <c r="AW25" s="200"/>
      <c r="AX25" s="200"/>
      <c r="AY25" s="200"/>
      <c r="AZ25" s="200"/>
      <c r="BA25" s="200"/>
      <c r="BB25" s="200"/>
      <c r="BC25" s="200"/>
      <c r="BD25" s="200"/>
      <c r="BE25" s="200"/>
      <c r="BF25" s="200"/>
      <c r="BG25" s="200"/>
      <c r="BH25" s="200"/>
      <c r="BI25" s="200"/>
      <c r="BJ25" s="200"/>
      <c r="BK25" s="200"/>
      <c r="BL25" s="200"/>
      <c r="BM25" s="200"/>
      <c r="BN25" s="200"/>
      <c r="BO25" s="200"/>
      <c r="BP25" s="200"/>
      <c r="BQ25" s="200"/>
      <c r="BR25" s="200"/>
      <c r="BS25" s="200"/>
      <c r="BT25" s="200"/>
      <c r="BU25" s="200"/>
      <c r="BV25" s="200"/>
      <c r="BW25" s="200"/>
      <c r="BX25" s="200"/>
      <c r="BY25" s="200"/>
      <c r="BZ25" s="200"/>
      <c r="CA25" s="200"/>
      <c r="CB25" s="200"/>
      <c r="CC25" s="200"/>
      <c r="CD25" s="200"/>
      <c r="CE25" s="200"/>
      <c r="CF25" s="200"/>
      <c r="CG25" s="200"/>
      <c r="CH25" s="200"/>
      <c r="CI25" s="200"/>
      <c r="CJ25" s="200"/>
      <c r="CK25" s="200"/>
      <c r="CL25" s="200"/>
      <c r="CM25" s="200"/>
      <c r="CN25" s="200"/>
      <c r="CO25" s="200"/>
      <c r="CP25" s="200"/>
      <c r="CQ25" s="200"/>
      <c r="CR25" s="200"/>
      <c r="CS25" s="200"/>
      <c r="CT25" s="200"/>
      <c r="CU25" s="200"/>
      <c r="CV25" s="200"/>
      <c r="CW25" s="200"/>
      <c r="CX25" s="200"/>
      <c r="CY25" s="200"/>
      <c r="CZ25" s="200"/>
      <c r="DA25" s="200"/>
      <c r="DB25" s="200"/>
      <c r="DC25" s="200"/>
      <c r="DD25" s="200"/>
      <c r="DE25" s="200"/>
      <c r="DF25" s="200"/>
      <c r="DG25" s="200"/>
      <c r="DH25" s="200"/>
      <c r="DI25" s="200"/>
      <c r="DJ25" s="200"/>
      <c r="DK25" s="200"/>
      <c r="DL25" s="200"/>
      <c r="DM25" s="200"/>
      <c r="DN25" s="200"/>
      <c r="DO25" s="200"/>
      <c r="DP25" s="200"/>
      <c r="DQ25" s="200"/>
      <c r="DR25" s="200"/>
      <c r="DS25" s="200"/>
      <c r="DT25" s="200"/>
      <c r="DU25" s="200"/>
      <c r="DV25" s="200"/>
      <c r="DW25" s="200"/>
      <c r="DX25" s="200"/>
      <c r="DY25" s="200"/>
      <c r="DZ25" s="200"/>
      <c r="EA25" s="200"/>
      <c r="EB25" s="200"/>
      <c r="EC25" s="200"/>
      <c r="ED25" s="200"/>
      <c r="EE25" s="200"/>
      <c r="EF25" s="200"/>
      <c r="EG25" s="200"/>
      <c r="EH25" s="200"/>
      <c r="EI25" s="200"/>
      <c r="EJ25" s="200"/>
      <c r="EK25" s="200"/>
      <c r="EL25" s="200"/>
      <c r="EM25" s="200"/>
      <c r="EN25" s="200"/>
      <c r="EO25" s="200"/>
      <c r="EP25" s="200"/>
      <c r="EQ25" s="200"/>
      <c r="ER25" s="200"/>
      <c r="ES25" s="200"/>
      <c r="ET25" s="200"/>
      <c r="EU25" s="200"/>
      <c r="EV25" s="200"/>
      <c r="EW25" s="200"/>
      <c r="EX25" s="200"/>
      <c r="EY25" s="200"/>
      <c r="EZ25" s="200"/>
      <c r="FA25" s="200"/>
      <c r="FB25" s="200"/>
      <c r="FC25" s="200"/>
      <c r="FD25" s="200"/>
      <c r="FE25" s="200"/>
      <c r="FF25" s="200"/>
      <c r="FG25" s="200"/>
      <c r="FH25" s="200"/>
      <c r="FI25" s="200"/>
      <c r="FJ25" s="200"/>
      <c r="FK25" s="200"/>
      <c r="FL25" s="200"/>
      <c r="FM25" s="200"/>
      <c r="FN25" s="200"/>
      <c r="FO25" s="200"/>
      <c r="FP25" s="200"/>
      <c r="FQ25" s="200"/>
      <c r="FR25" s="200"/>
      <c r="FS25" s="200"/>
      <c r="FT25" s="200"/>
      <c r="FU25" s="200"/>
      <c r="FV25" s="200"/>
      <c r="FW25" s="200"/>
      <c r="FX25" s="200"/>
      <c r="FY25" s="200"/>
      <c r="FZ25" s="200"/>
      <c r="GA25" s="200"/>
      <c r="GB25" s="200"/>
      <c r="GC25" s="200"/>
      <c r="GD25" s="200"/>
      <c r="GE25" s="200"/>
      <c r="GF25" s="200"/>
      <c r="GG25" s="200"/>
      <c r="GH25" s="200"/>
      <c r="GI25" s="200"/>
      <c r="GJ25" s="200"/>
      <c r="GK25" s="200"/>
      <c r="GL25" s="200"/>
      <c r="GM25" s="200"/>
      <c r="GN25" s="200"/>
      <c r="GO25" s="200"/>
      <c r="GP25" s="200"/>
      <c r="GQ25" s="200"/>
      <c r="GR25" s="200"/>
      <c r="GS25" s="200"/>
      <c r="GT25" s="200"/>
      <c r="GU25" s="200"/>
      <c r="GV25" s="200"/>
      <c r="GW25" s="200"/>
      <c r="GX25" s="200"/>
      <c r="GY25" s="200"/>
      <c r="GZ25" s="200"/>
      <c r="HA25" s="200"/>
      <c r="HB25" s="200"/>
      <c r="HC25" s="200"/>
      <c r="HD25" s="200"/>
      <c r="HE25" s="200"/>
      <c r="HF25" s="200"/>
      <c r="HG25" s="200"/>
      <c r="HH25" s="200"/>
      <c r="HI25" s="200"/>
      <c r="HJ25" s="200"/>
      <c r="HK25" s="200"/>
      <c r="HL25" s="200"/>
      <c r="HM25" s="200"/>
      <c r="HN25" s="200"/>
      <c r="HO25" s="200"/>
      <c r="HP25" s="200"/>
      <c r="HQ25" s="200"/>
      <c r="HR25" s="200"/>
      <c r="HS25" s="200"/>
      <c r="HT25" s="200"/>
      <c r="HU25" s="200"/>
      <c r="HV25" s="200"/>
      <c r="HW25" s="200"/>
      <c r="HX25" s="200"/>
      <c r="HY25" s="200"/>
      <c r="HZ25" s="200"/>
      <c r="IA25" s="200"/>
      <c r="IB25" s="200"/>
      <c r="IC25" s="200"/>
      <c r="ID25" s="200"/>
      <c r="IE25" s="200"/>
      <c r="IF25" s="200"/>
    </row>
    <row r="26" spans="1:240" s="192" customFormat="1" ht="15.75">
      <c r="A26" s="182" t="s">
        <v>55</v>
      </c>
      <c r="B26" s="188" t="s">
        <v>388</v>
      </c>
      <c r="C26" s="189">
        <f>C27+C40</f>
        <v>661103</v>
      </c>
      <c r="D26" s="190">
        <f>E26+F26</f>
        <v>5158968</v>
      </c>
      <c r="E26" s="191">
        <f>E27</f>
        <v>4445685</v>
      </c>
      <c r="F26" s="191">
        <f>F40</f>
        <v>713283</v>
      </c>
      <c r="G26" s="190">
        <f t="shared" ref="G26" si="4">G27+G40</f>
        <v>761277</v>
      </c>
      <c r="H26" s="190"/>
      <c r="I26" s="186">
        <f t="shared" ref="I26:I44" si="5">G26/C26</f>
        <v>1.1515255565320381</v>
      </c>
      <c r="J26" s="186">
        <f>G26/D26</f>
        <v>0.14756381508859912</v>
      </c>
      <c r="K26" s="187"/>
      <c r="L26" s="187"/>
      <c r="M26" s="187"/>
      <c r="N26" s="187"/>
      <c r="O26" s="187"/>
      <c r="P26" s="205"/>
      <c r="Q26" s="187"/>
      <c r="R26" s="187"/>
      <c r="S26" s="187"/>
      <c r="T26" s="187"/>
      <c r="U26" s="187"/>
      <c r="V26" s="187"/>
      <c r="W26" s="187"/>
      <c r="X26" s="187"/>
      <c r="Y26" s="187"/>
      <c r="Z26" s="187"/>
      <c r="AA26" s="187"/>
      <c r="AB26" s="187"/>
      <c r="AC26" s="187"/>
      <c r="AD26" s="187"/>
      <c r="AE26" s="187"/>
      <c r="AF26" s="187"/>
      <c r="AG26" s="187"/>
      <c r="AH26" s="187"/>
      <c r="AI26" s="187"/>
      <c r="AJ26" s="187"/>
      <c r="AK26" s="187"/>
      <c r="AL26" s="187"/>
      <c r="AM26" s="187"/>
      <c r="AN26" s="187"/>
      <c r="AO26" s="187"/>
      <c r="AP26" s="187"/>
      <c r="AQ26" s="187"/>
      <c r="AR26" s="187"/>
      <c r="AS26" s="187"/>
      <c r="AT26" s="187"/>
      <c r="AU26" s="187"/>
      <c r="AV26" s="187"/>
      <c r="AW26" s="187"/>
      <c r="AX26" s="187"/>
      <c r="AY26" s="187"/>
      <c r="AZ26" s="187"/>
      <c r="BA26" s="187"/>
      <c r="BB26" s="187"/>
      <c r="BC26" s="187"/>
      <c r="BD26" s="187"/>
      <c r="BE26" s="187"/>
      <c r="BF26" s="187"/>
      <c r="BG26" s="187"/>
      <c r="BH26" s="187"/>
      <c r="BI26" s="187"/>
      <c r="BJ26" s="187"/>
      <c r="BK26" s="187"/>
      <c r="BL26" s="187"/>
      <c r="BM26" s="187"/>
      <c r="BN26" s="187"/>
      <c r="BO26" s="187"/>
      <c r="BP26" s="187"/>
      <c r="BQ26" s="187"/>
      <c r="BR26" s="187"/>
      <c r="BS26" s="187"/>
      <c r="BT26" s="187"/>
      <c r="BU26" s="187"/>
      <c r="BV26" s="187"/>
      <c r="BW26" s="187"/>
      <c r="BX26" s="187"/>
      <c r="BY26" s="187"/>
      <c r="BZ26" s="187"/>
      <c r="CA26" s="187"/>
      <c r="CB26" s="187"/>
      <c r="CC26" s="187"/>
      <c r="CD26" s="187"/>
      <c r="CE26" s="187"/>
      <c r="CF26" s="187"/>
      <c r="CG26" s="187"/>
      <c r="CH26" s="187"/>
      <c r="CI26" s="187"/>
      <c r="CJ26" s="187"/>
      <c r="CK26" s="187"/>
      <c r="CL26" s="187"/>
      <c r="CM26" s="187"/>
      <c r="CN26" s="187"/>
      <c r="CO26" s="187"/>
      <c r="CP26" s="187"/>
      <c r="CQ26" s="187"/>
      <c r="CR26" s="187"/>
      <c r="CS26" s="187"/>
      <c r="CT26" s="187"/>
      <c r="CU26" s="187"/>
      <c r="CV26" s="187"/>
      <c r="CW26" s="187"/>
      <c r="CX26" s="187"/>
      <c r="CY26" s="187"/>
      <c r="CZ26" s="187"/>
      <c r="DA26" s="187"/>
      <c r="DB26" s="187"/>
      <c r="DC26" s="187"/>
      <c r="DD26" s="187"/>
      <c r="DE26" s="187"/>
      <c r="DF26" s="187"/>
      <c r="DG26" s="187"/>
      <c r="DH26" s="187"/>
      <c r="DI26" s="187"/>
      <c r="DJ26" s="187"/>
      <c r="DK26" s="187"/>
      <c r="DL26" s="187"/>
      <c r="DM26" s="187"/>
      <c r="DN26" s="187"/>
      <c r="DO26" s="187"/>
      <c r="DP26" s="187"/>
      <c r="DQ26" s="187"/>
      <c r="DR26" s="187"/>
      <c r="DS26" s="187"/>
      <c r="DT26" s="187"/>
      <c r="DU26" s="187"/>
      <c r="DV26" s="187"/>
      <c r="DW26" s="187"/>
      <c r="DX26" s="187"/>
      <c r="DY26" s="187"/>
      <c r="DZ26" s="187"/>
      <c r="EA26" s="187"/>
      <c r="EB26" s="187"/>
      <c r="EC26" s="187"/>
      <c r="ED26" s="187"/>
      <c r="EE26" s="187"/>
      <c r="EF26" s="187"/>
      <c r="EG26" s="187"/>
      <c r="EH26" s="187"/>
      <c r="EI26" s="187"/>
      <c r="EJ26" s="187"/>
      <c r="EK26" s="187"/>
      <c r="EL26" s="187"/>
      <c r="EM26" s="187"/>
      <c r="EN26" s="187"/>
      <c r="EO26" s="187"/>
      <c r="EP26" s="187"/>
      <c r="EQ26" s="187"/>
      <c r="ER26" s="187"/>
      <c r="ES26" s="187"/>
      <c r="ET26" s="187"/>
      <c r="EU26" s="187"/>
      <c r="EV26" s="187"/>
      <c r="EW26" s="187"/>
      <c r="EX26" s="187"/>
      <c r="EY26" s="187"/>
      <c r="EZ26" s="187"/>
      <c r="FA26" s="187"/>
      <c r="FB26" s="187"/>
      <c r="FC26" s="187"/>
      <c r="FD26" s="187"/>
      <c r="FE26" s="187"/>
      <c r="FF26" s="187"/>
      <c r="FG26" s="187"/>
      <c r="FH26" s="187"/>
      <c r="FI26" s="187"/>
      <c r="FJ26" s="187"/>
      <c r="FK26" s="187"/>
      <c r="FL26" s="187"/>
      <c r="FM26" s="187"/>
      <c r="FN26" s="187"/>
      <c r="FO26" s="187"/>
      <c r="FP26" s="187"/>
      <c r="FQ26" s="187"/>
      <c r="FR26" s="187"/>
      <c r="FS26" s="187"/>
      <c r="FT26" s="187"/>
      <c r="FU26" s="187"/>
      <c r="FV26" s="187"/>
      <c r="FW26" s="187"/>
      <c r="FX26" s="187"/>
      <c r="FY26" s="187"/>
      <c r="FZ26" s="187"/>
      <c r="GA26" s="187"/>
      <c r="GB26" s="187"/>
      <c r="GC26" s="187"/>
      <c r="GD26" s="187"/>
      <c r="GE26" s="187"/>
      <c r="GF26" s="187"/>
      <c r="GG26" s="187"/>
      <c r="GH26" s="187"/>
      <c r="GI26" s="187"/>
      <c r="GJ26" s="187"/>
      <c r="GK26" s="187"/>
      <c r="GL26" s="187"/>
      <c r="GM26" s="187"/>
      <c r="GN26" s="187"/>
      <c r="GO26" s="187"/>
      <c r="GP26" s="187"/>
      <c r="GQ26" s="187"/>
      <c r="GR26" s="187"/>
      <c r="GS26" s="187"/>
      <c r="GT26" s="187"/>
      <c r="GU26" s="187"/>
      <c r="GV26" s="187"/>
      <c r="GW26" s="187"/>
      <c r="GX26" s="187"/>
      <c r="GY26" s="187"/>
      <c r="GZ26" s="187"/>
      <c r="HA26" s="187"/>
      <c r="HB26" s="187"/>
      <c r="HC26" s="187"/>
      <c r="HD26" s="187"/>
      <c r="HE26" s="187"/>
      <c r="HF26" s="187"/>
      <c r="HG26" s="187"/>
      <c r="HH26" s="187"/>
      <c r="HI26" s="187"/>
      <c r="HJ26" s="187"/>
      <c r="HK26" s="187"/>
      <c r="HL26" s="187"/>
      <c r="HM26" s="187"/>
      <c r="HN26" s="187"/>
      <c r="HO26" s="187"/>
      <c r="HP26" s="187"/>
      <c r="HQ26" s="187"/>
      <c r="HR26" s="187"/>
      <c r="HS26" s="187"/>
      <c r="HT26" s="187"/>
      <c r="HU26" s="187"/>
      <c r="HV26" s="187"/>
      <c r="HW26" s="187"/>
      <c r="HX26" s="187"/>
      <c r="HY26" s="187"/>
      <c r="HZ26" s="187"/>
      <c r="IA26" s="187"/>
      <c r="IB26" s="187"/>
      <c r="IC26" s="187"/>
      <c r="ID26" s="187"/>
      <c r="IE26" s="187"/>
      <c r="IF26" s="187"/>
    </row>
    <row r="27" spans="1:240" s="192" customFormat="1" ht="15.75" customHeight="1">
      <c r="A27" s="193">
        <v>1</v>
      </c>
      <c r="B27" s="188" t="s">
        <v>389</v>
      </c>
      <c r="C27" s="189">
        <f>SUM(C28:C39)</f>
        <v>629467</v>
      </c>
      <c r="D27" s="190">
        <f>D28+D29+D30+D31+D32+D33+D34+D35+D36+D37+D38+D39</f>
        <v>4445685</v>
      </c>
      <c r="E27" s="189">
        <f>E28+E29+E30+E31+E32+E33+E34+E35+E36+E37+E38+E39</f>
        <v>4445685</v>
      </c>
      <c r="F27" s="191"/>
      <c r="G27" s="190">
        <f>SUM(G28:G39)</f>
        <v>720977</v>
      </c>
      <c r="H27" s="190"/>
      <c r="I27" s="186">
        <f t="shared" si="5"/>
        <v>1.1453769617787748</v>
      </c>
      <c r="J27" s="186">
        <f t="shared" ref="J27:J43" si="6">G27/D27</f>
        <v>0.16217455802649086</v>
      </c>
      <c r="K27" s="197"/>
      <c r="L27" s="187"/>
      <c r="M27" s="187"/>
      <c r="N27" s="187"/>
      <c r="O27" s="187"/>
      <c r="P27" s="187"/>
      <c r="Q27" s="187"/>
      <c r="R27" s="187"/>
      <c r="S27" s="187"/>
      <c r="T27" s="187"/>
      <c r="U27" s="187"/>
      <c r="V27" s="187"/>
      <c r="W27" s="187"/>
      <c r="X27" s="187"/>
      <c r="Y27" s="187"/>
      <c r="Z27" s="187"/>
      <c r="AA27" s="187"/>
      <c r="AB27" s="187"/>
      <c r="AC27" s="187"/>
      <c r="AD27" s="187"/>
      <c r="AE27" s="187"/>
      <c r="AF27" s="187"/>
      <c r="AG27" s="187"/>
      <c r="AH27" s="187"/>
      <c r="AI27" s="187"/>
      <c r="AJ27" s="187"/>
      <c r="AK27" s="187"/>
      <c r="AL27" s="187"/>
      <c r="AM27" s="187"/>
      <c r="AN27" s="187"/>
      <c r="AO27" s="187"/>
      <c r="AP27" s="187"/>
      <c r="AQ27" s="187"/>
      <c r="AR27" s="187"/>
      <c r="AS27" s="187"/>
      <c r="AT27" s="187"/>
      <c r="AU27" s="187"/>
      <c r="AV27" s="187"/>
      <c r="AW27" s="187"/>
      <c r="AX27" s="187"/>
      <c r="AY27" s="187"/>
      <c r="AZ27" s="187"/>
      <c r="BA27" s="187"/>
      <c r="BB27" s="187"/>
      <c r="BC27" s="187"/>
      <c r="BD27" s="187"/>
      <c r="BE27" s="187"/>
      <c r="BF27" s="187"/>
      <c r="BG27" s="187"/>
      <c r="BH27" s="187"/>
      <c r="BI27" s="187"/>
      <c r="BJ27" s="187"/>
      <c r="BK27" s="187"/>
      <c r="BL27" s="187"/>
      <c r="BM27" s="187"/>
      <c r="BN27" s="187"/>
      <c r="BO27" s="187"/>
      <c r="BP27" s="187"/>
      <c r="BQ27" s="187"/>
      <c r="BR27" s="187"/>
      <c r="BS27" s="187"/>
      <c r="BT27" s="187"/>
      <c r="BU27" s="187"/>
      <c r="BV27" s="187"/>
      <c r="BW27" s="187"/>
      <c r="BX27" s="187"/>
      <c r="BY27" s="187"/>
      <c r="BZ27" s="187"/>
      <c r="CA27" s="187"/>
      <c r="CB27" s="187"/>
      <c r="CC27" s="187"/>
      <c r="CD27" s="187"/>
      <c r="CE27" s="187"/>
      <c r="CF27" s="187"/>
      <c r="CG27" s="187"/>
      <c r="CH27" s="187"/>
      <c r="CI27" s="187"/>
      <c r="CJ27" s="187"/>
      <c r="CK27" s="187"/>
      <c r="CL27" s="187"/>
      <c r="CM27" s="187"/>
      <c r="CN27" s="187"/>
      <c r="CO27" s="187"/>
      <c r="CP27" s="187"/>
      <c r="CQ27" s="187"/>
      <c r="CR27" s="187"/>
      <c r="CS27" s="187"/>
      <c r="CT27" s="187"/>
      <c r="CU27" s="187"/>
      <c r="CV27" s="187"/>
      <c r="CW27" s="187"/>
      <c r="CX27" s="187"/>
      <c r="CY27" s="187"/>
      <c r="CZ27" s="187"/>
      <c r="DA27" s="187"/>
      <c r="DB27" s="187"/>
      <c r="DC27" s="187"/>
      <c r="DD27" s="187"/>
      <c r="DE27" s="187"/>
      <c r="DF27" s="187"/>
      <c r="DG27" s="187"/>
      <c r="DH27" s="187"/>
      <c r="DI27" s="187"/>
      <c r="DJ27" s="187"/>
      <c r="DK27" s="187"/>
      <c r="DL27" s="187"/>
      <c r="DM27" s="187"/>
      <c r="DN27" s="187"/>
      <c r="DO27" s="187"/>
      <c r="DP27" s="187"/>
      <c r="DQ27" s="187"/>
      <c r="DR27" s="187"/>
      <c r="DS27" s="187"/>
      <c r="DT27" s="187"/>
      <c r="DU27" s="187"/>
      <c r="DV27" s="187"/>
      <c r="DW27" s="187"/>
      <c r="DX27" s="187"/>
      <c r="DY27" s="187"/>
      <c r="DZ27" s="187"/>
      <c r="EA27" s="187"/>
      <c r="EB27" s="187"/>
      <c r="EC27" s="187"/>
      <c r="ED27" s="187"/>
      <c r="EE27" s="187"/>
      <c r="EF27" s="187"/>
      <c r="EG27" s="187"/>
      <c r="EH27" s="187"/>
      <c r="EI27" s="187"/>
      <c r="EJ27" s="187"/>
      <c r="EK27" s="187"/>
      <c r="EL27" s="187"/>
      <c r="EM27" s="187"/>
      <c r="EN27" s="187"/>
      <c r="EO27" s="187"/>
      <c r="EP27" s="187"/>
      <c r="EQ27" s="187"/>
      <c r="ER27" s="187"/>
      <c r="ES27" s="187"/>
      <c r="ET27" s="187"/>
      <c r="EU27" s="187"/>
      <c r="EV27" s="187"/>
      <c r="EW27" s="187"/>
      <c r="EX27" s="187"/>
      <c r="EY27" s="187"/>
      <c r="EZ27" s="187"/>
      <c r="FA27" s="187"/>
      <c r="FB27" s="187"/>
      <c r="FC27" s="187"/>
      <c r="FD27" s="187"/>
      <c r="FE27" s="187"/>
      <c r="FF27" s="187"/>
      <c r="FG27" s="187"/>
      <c r="FH27" s="187"/>
      <c r="FI27" s="187"/>
      <c r="FJ27" s="187"/>
      <c r="FK27" s="187"/>
      <c r="FL27" s="187"/>
      <c r="FM27" s="187"/>
      <c r="FN27" s="187"/>
      <c r="FO27" s="187"/>
      <c r="FP27" s="187"/>
      <c r="FQ27" s="187"/>
      <c r="FR27" s="187"/>
      <c r="FS27" s="187"/>
      <c r="FT27" s="187"/>
      <c r="FU27" s="187"/>
      <c r="FV27" s="187"/>
      <c r="FW27" s="187"/>
      <c r="FX27" s="187"/>
      <c r="FY27" s="187"/>
      <c r="FZ27" s="187"/>
      <c r="GA27" s="187"/>
      <c r="GB27" s="187"/>
      <c r="GC27" s="187"/>
      <c r="GD27" s="187"/>
      <c r="GE27" s="187"/>
      <c r="GF27" s="187"/>
      <c r="GG27" s="187"/>
      <c r="GH27" s="187"/>
      <c r="GI27" s="187"/>
      <c r="GJ27" s="187"/>
      <c r="GK27" s="187"/>
      <c r="GL27" s="187"/>
      <c r="GM27" s="187"/>
      <c r="GN27" s="187"/>
      <c r="GO27" s="187"/>
      <c r="GP27" s="187"/>
      <c r="GQ27" s="187"/>
      <c r="GR27" s="187"/>
      <c r="GS27" s="187"/>
      <c r="GT27" s="187"/>
      <c r="GU27" s="187"/>
      <c r="GV27" s="187"/>
      <c r="GW27" s="187"/>
      <c r="GX27" s="187"/>
      <c r="GY27" s="187"/>
      <c r="GZ27" s="187"/>
      <c r="HA27" s="187"/>
      <c r="HB27" s="187"/>
      <c r="HC27" s="187"/>
      <c r="HD27" s="187"/>
      <c r="HE27" s="187"/>
      <c r="HF27" s="187"/>
      <c r="HG27" s="187"/>
      <c r="HH27" s="187"/>
      <c r="HI27" s="187"/>
      <c r="HJ27" s="187"/>
      <c r="HK27" s="187"/>
      <c r="HL27" s="187"/>
      <c r="HM27" s="187"/>
      <c r="HN27" s="187"/>
      <c r="HO27" s="187"/>
      <c r="HP27" s="187"/>
      <c r="HQ27" s="187"/>
      <c r="HR27" s="187"/>
      <c r="HS27" s="187"/>
      <c r="HT27" s="187"/>
      <c r="HU27" s="187"/>
      <c r="HV27" s="187"/>
      <c r="HW27" s="187"/>
      <c r="HX27" s="187"/>
      <c r="HY27" s="187"/>
      <c r="HZ27" s="187"/>
      <c r="IA27" s="187"/>
      <c r="IB27" s="187"/>
      <c r="IC27" s="187"/>
      <c r="ID27" s="187"/>
      <c r="IE27" s="187"/>
      <c r="IF27" s="187"/>
    </row>
    <row r="28" spans="1:240" ht="15.75" customHeight="1">
      <c r="A28" s="194" t="s">
        <v>89</v>
      </c>
      <c r="B28" s="195" t="s">
        <v>390</v>
      </c>
      <c r="C28" s="157">
        <v>35654</v>
      </c>
      <c r="D28" s="156">
        <v>128584</v>
      </c>
      <c r="E28" s="156">
        <v>128584</v>
      </c>
      <c r="F28" s="158"/>
      <c r="G28" s="157">
        <f>45031-10000</f>
        <v>35031</v>
      </c>
      <c r="H28" s="157"/>
      <c r="I28" s="159">
        <f t="shared" si="5"/>
        <v>0.98252650474000114</v>
      </c>
      <c r="J28" s="159">
        <f t="shared" si="6"/>
        <v>0.27243669507870344</v>
      </c>
      <c r="K28" s="160"/>
      <c r="L28" s="160"/>
      <c r="M28" s="160"/>
      <c r="N28" s="160"/>
      <c r="O28" s="160"/>
      <c r="P28" s="160"/>
      <c r="Q28" s="160"/>
      <c r="R28" s="160"/>
      <c r="S28" s="160"/>
      <c r="T28" s="160"/>
      <c r="U28" s="160"/>
      <c r="V28" s="160"/>
      <c r="W28" s="160"/>
      <c r="X28" s="160"/>
      <c r="Y28" s="160"/>
      <c r="Z28" s="160"/>
      <c r="AA28" s="160"/>
      <c r="AB28" s="160"/>
      <c r="AC28" s="160"/>
      <c r="AD28" s="160"/>
      <c r="AE28" s="160"/>
      <c r="AF28" s="160"/>
      <c r="AG28" s="160"/>
      <c r="AH28" s="160"/>
      <c r="AI28" s="160"/>
      <c r="AJ28" s="160"/>
      <c r="AK28" s="160"/>
      <c r="AL28" s="160"/>
      <c r="AM28" s="160"/>
      <c r="AN28" s="160"/>
      <c r="AO28" s="160"/>
      <c r="AP28" s="160"/>
      <c r="AQ28" s="160"/>
      <c r="AR28" s="160"/>
      <c r="AS28" s="160"/>
      <c r="AT28" s="160"/>
      <c r="AU28" s="160"/>
      <c r="AV28" s="160"/>
      <c r="AW28" s="160"/>
      <c r="AX28" s="160"/>
      <c r="AY28" s="160"/>
      <c r="AZ28" s="160"/>
      <c r="BA28" s="160"/>
      <c r="BB28" s="160"/>
      <c r="BC28" s="160"/>
      <c r="BD28" s="160"/>
      <c r="BE28" s="160"/>
      <c r="BF28" s="160"/>
      <c r="BG28" s="160"/>
      <c r="BH28" s="160"/>
      <c r="BI28" s="160"/>
      <c r="BJ28" s="160"/>
      <c r="BK28" s="160"/>
      <c r="BL28" s="160"/>
      <c r="BM28" s="160"/>
      <c r="BN28" s="160"/>
      <c r="BO28" s="160"/>
      <c r="BP28" s="160"/>
      <c r="BQ28" s="160"/>
      <c r="BR28" s="160"/>
      <c r="BS28" s="160"/>
      <c r="BT28" s="160"/>
      <c r="BU28" s="160"/>
      <c r="BV28" s="160"/>
      <c r="BW28" s="160"/>
      <c r="BX28" s="160"/>
      <c r="BY28" s="160"/>
      <c r="BZ28" s="160"/>
      <c r="CA28" s="160"/>
      <c r="CB28" s="160"/>
      <c r="CC28" s="160"/>
      <c r="CD28" s="160"/>
      <c r="CE28" s="160"/>
      <c r="CF28" s="160"/>
      <c r="CG28" s="160"/>
      <c r="CH28" s="160"/>
      <c r="CI28" s="160"/>
      <c r="CJ28" s="160"/>
      <c r="CK28" s="160"/>
      <c r="CL28" s="160"/>
      <c r="CM28" s="160"/>
      <c r="CN28" s="160"/>
      <c r="CO28" s="160"/>
      <c r="CP28" s="160"/>
      <c r="CQ28" s="160"/>
      <c r="CR28" s="160"/>
      <c r="CS28" s="160"/>
      <c r="CT28" s="160"/>
      <c r="CU28" s="160"/>
      <c r="CV28" s="160"/>
      <c r="CW28" s="160"/>
      <c r="CX28" s="160"/>
      <c r="CY28" s="160"/>
      <c r="CZ28" s="160"/>
      <c r="DA28" s="160"/>
      <c r="DB28" s="160"/>
      <c r="DC28" s="160"/>
      <c r="DD28" s="160"/>
      <c r="DE28" s="160"/>
      <c r="DF28" s="160"/>
      <c r="DG28" s="160"/>
      <c r="DH28" s="160"/>
      <c r="DI28" s="160"/>
      <c r="DJ28" s="160"/>
      <c r="DK28" s="160"/>
      <c r="DL28" s="160"/>
      <c r="DM28" s="160"/>
      <c r="DN28" s="160"/>
      <c r="DO28" s="160"/>
      <c r="DP28" s="160"/>
      <c r="DQ28" s="160"/>
      <c r="DR28" s="160"/>
      <c r="DS28" s="160"/>
      <c r="DT28" s="160"/>
      <c r="DU28" s="160"/>
      <c r="DV28" s="160"/>
      <c r="DW28" s="160"/>
      <c r="DX28" s="160"/>
      <c r="DY28" s="160"/>
      <c r="DZ28" s="160"/>
      <c r="EA28" s="160"/>
      <c r="EB28" s="160"/>
      <c r="EC28" s="160"/>
      <c r="ED28" s="160"/>
      <c r="EE28" s="160"/>
      <c r="EF28" s="160"/>
      <c r="EG28" s="160"/>
      <c r="EH28" s="160"/>
      <c r="EI28" s="160"/>
      <c r="EJ28" s="160"/>
      <c r="EK28" s="160"/>
      <c r="EL28" s="160"/>
      <c r="EM28" s="160"/>
      <c r="EN28" s="160"/>
      <c r="EO28" s="160"/>
      <c r="EP28" s="160"/>
      <c r="EQ28" s="160"/>
      <c r="ER28" s="160"/>
      <c r="ES28" s="160"/>
      <c r="ET28" s="160"/>
      <c r="EU28" s="160"/>
      <c r="EV28" s="160"/>
      <c r="EW28" s="160"/>
      <c r="EX28" s="160"/>
      <c r="EY28" s="160"/>
      <c r="EZ28" s="160"/>
      <c r="FA28" s="160"/>
      <c r="FB28" s="160"/>
      <c r="FC28" s="160"/>
      <c r="FD28" s="160"/>
      <c r="FE28" s="160"/>
      <c r="FF28" s="160"/>
      <c r="FG28" s="160"/>
      <c r="FH28" s="160"/>
      <c r="FI28" s="160"/>
      <c r="FJ28" s="160"/>
      <c r="FK28" s="160"/>
      <c r="FL28" s="160"/>
      <c r="FM28" s="160"/>
      <c r="FN28" s="160"/>
      <c r="FO28" s="160"/>
      <c r="FP28" s="160"/>
      <c r="FQ28" s="160"/>
      <c r="FR28" s="160"/>
      <c r="FS28" s="160"/>
      <c r="FT28" s="160"/>
      <c r="FU28" s="160"/>
      <c r="FV28" s="160"/>
      <c r="FW28" s="160"/>
      <c r="FX28" s="160"/>
      <c r="FY28" s="160"/>
      <c r="FZ28" s="160"/>
      <c r="GA28" s="160"/>
      <c r="GB28" s="160"/>
      <c r="GC28" s="160"/>
      <c r="GD28" s="160"/>
      <c r="GE28" s="160"/>
      <c r="GF28" s="160"/>
      <c r="GG28" s="160"/>
      <c r="GH28" s="160"/>
      <c r="GI28" s="160"/>
      <c r="GJ28" s="160"/>
      <c r="GK28" s="160"/>
      <c r="GL28" s="160"/>
      <c r="GM28" s="160"/>
      <c r="GN28" s="160"/>
      <c r="GO28" s="160"/>
      <c r="GP28" s="160"/>
      <c r="GQ28" s="160"/>
      <c r="GR28" s="160"/>
      <c r="GS28" s="160"/>
      <c r="GT28" s="160"/>
      <c r="GU28" s="160"/>
      <c r="GV28" s="160"/>
      <c r="GW28" s="160"/>
      <c r="GX28" s="160"/>
      <c r="GY28" s="160"/>
      <c r="GZ28" s="160"/>
      <c r="HA28" s="160"/>
      <c r="HB28" s="160"/>
      <c r="HC28" s="160"/>
      <c r="HD28" s="160"/>
      <c r="HE28" s="160"/>
      <c r="HF28" s="160"/>
      <c r="HG28" s="160"/>
      <c r="HH28" s="160"/>
      <c r="HI28" s="160"/>
      <c r="HJ28" s="160"/>
      <c r="HK28" s="160"/>
      <c r="HL28" s="160"/>
      <c r="HM28" s="160"/>
      <c r="HN28" s="160"/>
      <c r="HO28" s="160"/>
      <c r="HP28" s="160"/>
      <c r="HQ28" s="160"/>
      <c r="HR28" s="160"/>
      <c r="HS28" s="160"/>
      <c r="HT28" s="160"/>
      <c r="HU28" s="160"/>
      <c r="HV28" s="160"/>
      <c r="HW28" s="160"/>
      <c r="HX28" s="160"/>
      <c r="HY28" s="160"/>
      <c r="HZ28" s="160"/>
      <c r="IA28" s="160"/>
      <c r="IB28" s="160"/>
      <c r="IC28" s="160"/>
      <c r="ID28" s="160"/>
      <c r="IE28" s="160"/>
      <c r="IF28" s="160"/>
    </row>
    <row r="29" spans="1:240" ht="15.75" customHeight="1">
      <c r="A29" s="194" t="s">
        <v>91</v>
      </c>
      <c r="B29" s="195" t="s">
        <v>391</v>
      </c>
      <c r="C29" s="157">
        <v>255184</v>
      </c>
      <c r="D29" s="156">
        <v>1963710</v>
      </c>
      <c r="E29" s="156">
        <v>1963710</v>
      </c>
      <c r="F29" s="158"/>
      <c r="G29" s="157">
        <v>290707</v>
      </c>
      <c r="H29" s="157"/>
      <c r="I29" s="159">
        <f t="shared" si="5"/>
        <v>1.139205436077497</v>
      </c>
      <c r="J29" s="159">
        <f t="shared" si="6"/>
        <v>0.14803967999348172</v>
      </c>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M29" s="160"/>
      <c r="AN29" s="160"/>
      <c r="AO29" s="160"/>
      <c r="AP29" s="160"/>
      <c r="AQ29" s="160"/>
      <c r="AR29" s="160"/>
      <c r="AS29" s="160"/>
      <c r="AT29" s="160"/>
      <c r="AU29" s="160"/>
      <c r="AV29" s="160"/>
      <c r="AW29" s="160"/>
      <c r="AX29" s="160"/>
      <c r="AY29" s="160"/>
      <c r="AZ29" s="160"/>
      <c r="BA29" s="160"/>
      <c r="BB29" s="160"/>
      <c r="BC29" s="160"/>
      <c r="BD29" s="160"/>
      <c r="BE29" s="160"/>
      <c r="BF29" s="160"/>
      <c r="BG29" s="160"/>
      <c r="BH29" s="160"/>
      <c r="BI29" s="160"/>
      <c r="BJ29" s="160"/>
      <c r="BK29" s="160"/>
      <c r="BL29" s="160"/>
      <c r="BM29" s="160"/>
      <c r="BN29" s="160"/>
      <c r="BO29" s="160"/>
      <c r="BP29" s="160"/>
      <c r="BQ29" s="160"/>
      <c r="BR29" s="160"/>
      <c r="BS29" s="160"/>
      <c r="BT29" s="160"/>
      <c r="BU29" s="160"/>
      <c r="BV29" s="160"/>
      <c r="BW29" s="160"/>
      <c r="BX29" s="160"/>
      <c r="BY29" s="160"/>
      <c r="BZ29" s="160"/>
      <c r="CA29" s="160"/>
      <c r="CB29" s="160"/>
      <c r="CC29" s="160"/>
      <c r="CD29" s="160"/>
      <c r="CE29" s="160"/>
      <c r="CF29" s="160"/>
      <c r="CG29" s="160"/>
      <c r="CH29" s="160"/>
      <c r="CI29" s="160"/>
      <c r="CJ29" s="160"/>
      <c r="CK29" s="160"/>
      <c r="CL29" s="160"/>
      <c r="CM29" s="160"/>
      <c r="CN29" s="160"/>
      <c r="CO29" s="160"/>
      <c r="CP29" s="160"/>
      <c r="CQ29" s="160"/>
      <c r="CR29" s="160"/>
      <c r="CS29" s="160"/>
      <c r="CT29" s="160"/>
      <c r="CU29" s="160"/>
      <c r="CV29" s="160"/>
      <c r="CW29" s="160"/>
      <c r="CX29" s="160"/>
      <c r="CY29" s="160"/>
      <c r="CZ29" s="160"/>
      <c r="DA29" s="160"/>
      <c r="DB29" s="160"/>
      <c r="DC29" s="160"/>
      <c r="DD29" s="160"/>
      <c r="DE29" s="160"/>
      <c r="DF29" s="160"/>
      <c r="DG29" s="160"/>
      <c r="DH29" s="160"/>
      <c r="DI29" s="160"/>
      <c r="DJ29" s="160"/>
      <c r="DK29" s="160"/>
      <c r="DL29" s="160"/>
      <c r="DM29" s="160"/>
      <c r="DN29" s="160"/>
      <c r="DO29" s="160"/>
      <c r="DP29" s="160"/>
      <c r="DQ29" s="160"/>
      <c r="DR29" s="160"/>
      <c r="DS29" s="160"/>
      <c r="DT29" s="160"/>
      <c r="DU29" s="160"/>
      <c r="DV29" s="160"/>
      <c r="DW29" s="160"/>
      <c r="DX29" s="160"/>
      <c r="DY29" s="160"/>
      <c r="DZ29" s="160"/>
      <c r="EA29" s="160"/>
      <c r="EB29" s="160"/>
      <c r="EC29" s="160"/>
      <c r="ED29" s="160"/>
      <c r="EE29" s="160"/>
      <c r="EF29" s="160"/>
      <c r="EG29" s="160"/>
      <c r="EH29" s="160"/>
      <c r="EI29" s="160"/>
      <c r="EJ29" s="160"/>
      <c r="EK29" s="160"/>
      <c r="EL29" s="160"/>
      <c r="EM29" s="160"/>
      <c r="EN29" s="160"/>
      <c r="EO29" s="160"/>
      <c r="EP29" s="160"/>
      <c r="EQ29" s="160"/>
      <c r="ER29" s="160"/>
      <c r="ES29" s="160"/>
      <c r="ET29" s="160"/>
      <c r="EU29" s="160"/>
      <c r="EV29" s="160"/>
      <c r="EW29" s="160"/>
      <c r="EX29" s="160"/>
      <c r="EY29" s="160"/>
      <c r="EZ29" s="160"/>
      <c r="FA29" s="160"/>
      <c r="FB29" s="160"/>
      <c r="FC29" s="160"/>
      <c r="FD29" s="160"/>
      <c r="FE29" s="160"/>
      <c r="FF29" s="160"/>
      <c r="FG29" s="160"/>
      <c r="FH29" s="160"/>
      <c r="FI29" s="160"/>
      <c r="FJ29" s="160"/>
      <c r="FK29" s="160"/>
      <c r="FL29" s="160"/>
      <c r="FM29" s="160"/>
      <c r="FN29" s="160"/>
      <c r="FO29" s="160"/>
      <c r="FP29" s="160"/>
      <c r="FQ29" s="160"/>
      <c r="FR29" s="160"/>
      <c r="FS29" s="160"/>
      <c r="FT29" s="160"/>
      <c r="FU29" s="160"/>
      <c r="FV29" s="160"/>
      <c r="FW29" s="160"/>
      <c r="FX29" s="160"/>
      <c r="FY29" s="160"/>
      <c r="FZ29" s="160"/>
      <c r="GA29" s="160"/>
      <c r="GB29" s="160"/>
      <c r="GC29" s="160"/>
      <c r="GD29" s="160"/>
      <c r="GE29" s="160"/>
      <c r="GF29" s="160"/>
      <c r="GG29" s="160"/>
      <c r="GH29" s="160"/>
      <c r="GI29" s="160"/>
      <c r="GJ29" s="160"/>
      <c r="GK29" s="160"/>
      <c r="GL29" s="160"/>
      <c r="GM29" s="160"/>
      <c r="GN29" s="160"/>
      <c r="GO29" s="160"/>
      <c r="GP29" s="160"/>
      <c r="GQ29" s="160"/>
      <c r="GR29" s="160"/>
      <c r="GS29" s="160"/>
      <c r="GT29" s="160"/>
      <c r="GU29" s="160"/>
      <c r="GV29" s="160"/>
      <c r="GW29" s="160"/>
      <c r="GX29" s="160"/>
      <c r="GY29" s="160"/>
      <c r="GZ29" s="160"/>
      <c r="HA29" s="160"/>
      <c r="HB29" s="160"/>
      <c r="HC29" s="160"/>
      <c r="HD29" s="160"/>
      <c r="HE29" s="160"/>
      <c r="HF29" s="160"/>
      <c r="HG29" s="160"/>
      <c r="HH29" s="160"/>
      <c r="HI29" s="160"/>
      <c r="HJ29" s="160"/>
      <c r="HK29" s="160"/>
      <c r="HL29" s="160"/>
      <c r="HM29" s="160"/>
      <c r="HN29" s="160"/>
      <c r="HO29" s="160"/>
      <c r="HP29" s="160"/>
      <c r="HQ29" s="160"/>
      <c r="HR29" s="160"/>
      <c r="HS29" s="160"/>
      <c r="HT29" s="160"/>
      <c r="HU29" s="160"/>
      <c r="HV29" s="160"/>
      <c r="HW29" s="160"/>
      <c r="HX29" s="160"/>
      <c r="HY29" s="160"/>
      <c r="HZ29" s="160"/>
      <c r="IA29" s="160"/>
      <c r="IB29" s="160"/>
      <c r="IC29" s="160"/>
      <c r="ID29" s="160"/>
      <c r="IE29" s="160"/>
      <c r="IF29" s="160"/>
    </row>
    <row r="30" spans="1:240" ht="15.75" customHeight="1">
      <c r="A30" s="194" t="s">
        <v>92</v>
      </c>
      <c r="B30" s="195" t="s">
        <v>392</v>
      </c>
      <c r="C30" s="157">
        <v>3487</v>
      </c>
      <c r="D30" s="156">
        <v>16390</v>
      </c>
      <c r="E30" s="156">
        <v>16390</v>
      </c>
      <c r="F30" s="158"/>
      <c r="G30" s="157">
        <v>244</v>
      </c>
      <c r="H30" s="157"/>
      <c r="I30" s="159">
        <f t="shared" si="5"/>
        <v>6.9974189848006879E-2</v>
      </c>
      <c r="J30" s="159">
        <f t="shared" si="6"/>
        <v>1.4887126296522269E-2</v>
      </c>
      <c r="K30" s="187"/>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7"/>
      <c r="AI30" s="187"/>
      <c r="AJ30" s="187"/>
      <c r="AK30" s="187"/>
      <c r="AL30" s="187"/>
      <c r="AM30" s="187"/>
      <c r="AN30" s="187"/>
      <c r="AO30" s="187"/>
      <c r="AP30" s="187"/>
      <c r="AQ30" s="187"/>
      <c r="AR30" s="187"/>
      <c r="AS30" s="187"/>
      <c r="AT30" s="187"/>
      <c r="AU30" s="187"/>
      <c r="AV30" s="187"/>
      <c r="AW30" s="187"/>
      <c r="AX30" s="187"/>
      <c r="AY30" s="187"/>
      <c r="AZ30" s="187"/>
      <c r="BA30" s="187"/>
      <c r="BB30" s="187"/>
      <c r="BC30" s="187"/>
      <c r="BD30" s="187"/>
      <c r="BE30" s="187"/>
      <c r="BF30" s="187"/>
      <c r="BG30" s="187"/>
      <c r="BH30" s="187"/>
      <c r="BI30" s="187"/>
      <c r="BJ30" s="187"/>
      <c r="BK30" s="187"/>
      <c r="BL30" s="187"/>
      <c r="BM30" s="187"/>
      <c r="BN30" s="187"/>
      <c r="BO30" s="187"/>
      <c r="BP30" s="187"/>
      <c r="BQ30" s="187"/>
      <c r="BR30" s="187"/>
      <c r="BS30" s="187"/>
      <c r="BT30" s="187"/>
      <c r="BU30" s="187"/>
      <c r="BV30" s="187"/>
      <c r="BW30" s="187"/>
      <c r="BX30" s="187"/>
      <c r="BY30" s="187"/>
      <c r="BZ30" s="187"/>
      <c r="CA30" s="187"/>
      <c r="CB30" s="187"/>
      <c r="CC30" s="187"/>
      <c r="CD30" s="187"/>
      <c r="CE30" s="187"/>
      <c r="CF30" s="187"/>
      <c r="CG30" s="187"/>
      <c r="CH30" s="187"/>
      <c r="CI30" s="187"/>
      <c r="CJ30" s="187"/>
      <c r="CK30" s="187"/>
      <c r="CL30" s="187"/>
      <c r="CM30" s="187"/>
      <c r="CN30" s="187"/>
      <c r="CO30" s="187"/>
      <c r="CP30" s="187"/>
      <c r="CQ30" s="187"/>
      <c r="CR30" s="187"/>
      <c r="CS30" s="187"/>
      <c r="CT30" s="187"/>
      <c r="CU30" s="187"/>
      <c r="CV30" s="187"/>
      <c r="CW30" s="187"/>
      <c r="CX30" s="187"/>
      <c r="CY30" s="187"/>
      <c r="CZ30" s="187"/>
      <c r="DA30" s="187"/>
      <c r="DB30" s="187"/>
      <c r="DC30" s="187"/>
      <c r="DD30" s="187"/>
      <c r="DE30" s="187"/>
      <c r="DF30" s="187"/>
      <c r="DG30" s="187"/>
      <c r="DH30" s="187"/>
      <c r="DI30" s="187"/>
      <c r="DJ30" s="187"/>
      <c r="DK30" s="187"/>
      <c r="DL30" s="187"/>
      <c r="DM30" s="187"/>
      <c r="DN30" s="187"/>
      <c r="DO30" s="187"/>
      <c r="DP30" s="187"/>
      <c r="DQ30" s="187"/>
      <c r="DR30" s="187"/>
      <c r="DS30" s="187"/>
      <c r="DT30" s="187"/>
      <c r="DU30" s="187"/>
      <c r="DV30" s="187"/>
      <c r="DW30" s="187"/>
      <c r="DX30" s="187"/>
      <c r="DY30" s="187"/>
      <c r="DZ30" s="187"/>
      <c r="EA30" s="187"/>
      <c r="EB30" s="187"/>
      <c r="EC30" s="187"/>
      <c r="ED30" s="187"/>
      <c r="EE30" s="187"/>
      <c r="EF30" s="187"/>
      <c r="EG30" s="187"/>
      <c r="EH30" s="187"/>
      <c r="EI30" s="187"/>
      <c r="EJ30" s="187"/>
      <c r="EK30" s="187"/>
      <c r="EL30" s="187"/>
      <c r="EM30" s="187"/>
      <c r="EN30" s="187"/>
      <c r="EO30" s="187"/>
      <c r="EP30" s="187"/>
      <c r="EQ30" s="187"/>
      <c r="ER30" s="187"/>
      <c r="ES30" s="187"/>
      <c r="ET30" s="187"/>
      <c r="EU30" s="187"/>
      <c r="EV30" s="187"/>
      <c r="EW30" s="187"/>
      <c r="EX30" s="187"/>
      <c r="EY30" s="187"/>
      <c r="EZ30" s="187"/>
      <c r="FA30" s="187"/>
      <c r="FB30" s="187"/>
      <c r="FC30" s="187"/>
      <c r="FD30" s="187"/>
      <c r="FE30" s="187"/>
      <c r="FF30" s="187"/>
      <c r="FG30" s="187"/>
      <c r="FH30" s="187"/>
      <c r="FI30" s="187"/>
      <c r="FJ30" s="187"/>
      <c r="FK30" s="187"/>
      <c r="FL30" s="187"/>
      <c r="FM30" s="187"/>
      <c r="FN30" s="187"/>
      <c r="FO30" s="187"/>
      <c r="FP30" s="187"/>
      <c r="FQ30" s="187"/>
      <c r="FR30" s="187"/>
      <c r="FS30" s="187"/>
      <c r="FT30" s="187"/>
      <c r="FU30" s="187"/>
      <c r="FV30" s="187"/>
      <c r="FW30" s="187"/>
      <c r="FX30" s="187"/>
      <c r="FY30" s="187"/>
      <c r="FZ30" s="187"/>
      <c r="GA30" s="187"/>
      <c r="GB30" s="187"/>
      <c r="GC30" s="187"/>
      <c r="GD30" s="187"/>
      <c r="GE30" s="187"/>
      <c r="GF30" s="187"/>
      <c r="GG30" s="187"/>
      <c r="GH30" s="187"/>
      <c r="GI30" s="187"/>
      <c r="GJ30" s="187"/>
      <c r="GK30" s="187"/>
      <c r="GL30" s="187"/>
      <c r="GM30" s="187"/>
      <c r="GN30" s="187"/>
      <c r="GO30" s="187"/>
      <c r="GP30" s="187"/>
      <c r="GQ30" s="187"/>
      <c r="GR30" s="187"/>
      <c r="GS30" s="187"/>
      <c r="GT30" s="187"/>
      <c r="GU30" s="187"/>
      <c r="GV30" s="187"/>
      <c r="GW30" s="187"/>
      <c r="GX30" s="187"/>
      <c r="GY30" s="187"/>
      <c r="GZ30" s="187"/>
      <c r="HA30" s="187"/>
      <c r="HB30" s="187"/>
      <c r="HC30" s="187"/>
      <c r="HD30" s="187"/>
      <c r="HE30" s="187"/>
      <c r="HF30" s="187"/>
      <c r="HG30" s="187"/>
      <c r="HH30" s="187"/>
      <c r="HI30" s="187"/>
      <c r="HJ30" s="187"/>
      <c r="HK30" s="187"/>
      <c r="HL30" s="187"/>
      <c r="HM30" s="187"/>
      <c r="HN30" s="187"/>
      <c r="HO30" s="187"/>
      <c r="HP30" s="187"/>
      <c r="HQ30" s="187"/>
      <c r="HR30" s="187"/>
      <c r="HS30" s="187"/>
      <c r="HT30" s="187"/>
      <c r="HU30" s="187"/>
      <c r="HV30" s="187"/>
      <c r="HW30" s="187"/>
      <c r="HX30" s="187"/>
      <c r="HY30" s="187"/>
      <c r="HZ30" s="187"/>
      <c r="IA30" s="187"/>
      <c r="IB30" s="187"/>
      <c r="IC30" s="187"/>
      <c r="ID30" s="187"/>
      <c r="IE30" s="187"/>
      <c r="IF30" s="187"/>
    </row>
    <row r="31" spans="1:240" ht="15.75" customHeight="1">
      <c r="A31" s="194" t="s">
        <v>93</v>
      </c>
      <c r="B31" s="195" t="s">
        <v>393</v>
      </c>
      <c r="C31" s="157">
        <v>73503</v>
      </c>
      <c r="D31" s="156">
        <v>484358</v>
      </c>
      <c r="E31" s="156">
        <v>484358</v>
      </c>
      <c r="F31" s="158"/>
      <c r="G31" s="157">
        <f>128401-25000</f>
        <v>103401</v>
      </c>
      <c r="H31" s="157"/>
      <c r="I31" s="159">
        <f t="shared" si="5"/>
        <v>1.4067589077996816</v>
      </c>
      <c r="J31" s="159">
        <f t="shared" si="6"/>
        <v>0.2134805247358359</v>
      </c>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0"/>
      <c r="AL31" s="160"/>
      <c r="AM31" s="160"/>
      <c r="AN31" s="160"/>
      <c r="AO31" s="160"/>
      <c r="AP31" s="160"/>
      <c r="AQ31" s="160"/>
      <c r="AR31" s="160"/>
      <c r="AS31" s="160"/>
      <c r="AT31" s="160"/>
      <c r="AU31" s="160"/>
      <c r="AV31" s="160"/>
      <c r="AW31" s="160"/>
      <c r="AX31" s="160"/>
      <c r="AY31" s="160"/>
      <c r="AZ31" s="160"/>
      <c r="BA31" s="160"/>
      <c r="BB31" s="160"/>
      <c r="BC31" s="160"/>
      <c r="BD31" s="160"/>
      <c r="BE31" s="160"/>
      <c r="BF31" s="160"/>
      <c r="BG31" s="160"/>
      <c r="BH31" s="160"/>
      <c r="BI31" s="160"/>
      <c r="BJ31" s="160"/>
      <c r="BK31" s="160"/>
      <c r="BL31" s="160"/>
      <c r="BM31" s="160"/>
      <c r="BN31" s="160"/>
      <c r="BO31" s="160"/>
      <c r="BP31" s="160"/>
      <c r="BQ31" s="160"/>
      <c r="BR31" s="160"/>
      <c r="BS31" s="160"/>
      <c r="BT31" s="160"/>
      <c r="BU31" s="160"/>
      <c r="BV31" s="160"/>
      <c r="BW31" s="160"/>
      <c r="BX31" s="160"/>
      <c r="BY31" s="160"/>
      <c r="BZ31" s="160"/>
      <c r="CA31" s="160"/>
      <c r="CB31" s="160"/>
      <c r="CC31" s="160"/>
      <c r="CD31" s="160"/>
      <c r="CE31" s="160"/>
      <c r="CF31" s="160"/>
      <c r="CG31" s="160"/>
      <c r="CH31" s="160"/>
      <c r="CI31" s="160"/>
      <c r="CJ31" s="160"/>
      <c r="CK31" s="160"/>
      <c r="CL31" s="160"/>
      <c r="CM31" s="160"/>
      <c r="CN31" s="160"/>
      <c r="CO31" s="160"/>
      <c r="CP31" s="160"/>
      <c r="CQ31" s="160"/>
      <c r="CR31" s="160"/>
      <c r="CS31" s="160"/>
      <c r="CT31" s="160"/>
      <c r="CU31" s="160"/>
      <c r="CV31" s="160"/>
      <c r="CW31" s="160"/>
      <c r="CX31" s="160"/>
      <c r="CY31" s="160"/>
      <c r="CZ31" s="160"/>
      <c r="DA31" s="160"/>
      <c r="DB31" s="160"/>
      <c r="DC31" s="160"/>
      <c r="DD31" s="160"/>
      <c r="DE31" s="160"/>
      <c r="DF31" s="160"/>
      <c r="DG31" s="160"/>
      <c r="DH31" s="160"/>
      <c r="DI31" s="160"/>
      <c r="DJ31" s="160"/>
      <c r="DK31" s="160"/>
      <c r="DL31" s="160"/>
      <c r="DM31" s="160"/>
      <c r="DN31" s="160"/>
      <c r="DO31" s="160"/>
      <c r="DP31" s="160"/>
      <c r="DQ31" s="160"/>
      <c r="DR31" s="160"/>
      <c r="DS31" s="160"/>
      <c r="DT31" s="160"/>
      <c r="DU31" s="160"/>
      <c r="DV31" s="160"/>
      <c r="DW31" s="160"/>
      <c r="DX31" s="160"/>
      <c r="DY31" s="160"/>
      <c r="DZ31" s="160"/>
      <c r="EA31" s="160"/>
      <c r="EB31" s="160"/>
      <c r="EC31" s="160"/>
      <c r="ED31" s="160"/>
      <c r="EE31" s="160"/>
      <c r="EF31" s="160"/>
      <c r="EG31" s="160"/>
      <c r="EH31" s="160"/>
      <c r="EI31" s="160"/>
      <c r="EJ31" s="160"/>
      <c r="EK31" s="160"/>
      <c r="EL31" s="160"/>
      <c r="EM31" s="160"/>
      <c r="EN31" s="160"/>
      <c r="EO31" s="160"/>
      <c r="EP31" s="160"/>
      <c r="EQ31" s="160"/>
      <c r="ER31" s="160"/>
      <c r="ES31" s="160"/>
      <c r="ET31" s="160"/>
      <c r="EU31" s="160"/>
      <c r="EV31" s="160"/>
      <c r="EW31" s="160"/>
      <c r="EX31" s="160"/>
      <c r="EY31" s="160"/>
      <c r="EZ31" s="160"/>
      <c r="FA31" s="160"/>
      <c r="FB31" s="160"/>
      <c r="FC31" s="160"/>
      <c r="FD31" s="160"/>
      <c r="FE31" s="160"/>
      <c r="FF31" s="160"/>
      <c r="FG31" s="160"/>
      <c r="FH31" s="160"/>
      <c r="FI31" s="160"/>
      <c r="FJ31" s="160"/>
      <c r="FK31" s="160"/>
      <c r="FL31" s="160"/>
      <c r="FM31" s="160"/>
      <c r="FN31" s="160"/>
      <c r="FO31" s="160"/>
      <c r="FP31" s="160"/>
      <c r="FQ31" s="160"/>
      <c r="FR31" s="160"/>
      <c r="FS31" s="160"/>
      <c r="FT31" s="160"/>
      <c r="FU31" s="160"/>
      <c r="FV31" s="160"/>
      <c r="FW31" s="160"/>
      <c r="FX31" s="160"/>
      <c r="FY31" s="160"/>
      <c r="FZ31" s="160"/>
      <c r="GA31" s="160"/>
      <c r="GB31" s="160"/>
      <c r="GC31" s="160"/>
      <c r="GD31" s="160"/>
      <c r="GE31" s="160"/>
      <c r="GF31" s="160"/>
      <c r="GG31" s="160"/>
      <c r="GH31" s="160"/>
      <c r="GI31" s="160"/>
      <c r="GJ31" s="160"/>
      <c r="GK31" s="160"/>
      <c r="GL31" s="160"/>
      <c r="GM31" s="160"/>
      <c r="GN31" s="160"/>
      <c r="GO31" s="160"/>
      <c r="GP31" s="160"/>
      <c r="GQ31" s="160"/>
      <c r="GR31" s="160"/>
      <c r="GS31" s="160"/>
      <c r="GT31" s="160"/>
      <c r="GU31" s="160"/>
      <c r="GV31" s="160"/>
      <c r="GW31" s="160"/>
      <c r="GX31" s="160"/>
      <c r="GY31" s="160"/>
      <c r="GZ31" s="160"/>
      <c r="HA31" s="160"/>
      <c r="HB31" s="160"/>
      <c r="HC31" s="160"/>
      <c r="HD31" s="160"/>
      <c r="HE31" s="160"/>
      <c r="HF31" s="160"/>
      <c r="HG31" s="160"/>
      <c r="HH31" s="160"/>
      <c r="HI31" s="160"/>
      <c r="HJ31" s="160"/>
      <c r="HK31" s="160"/>
      <c r="HL31" s="160"/>
      <c r="HM31" s="160"/>
      <c r="HN31" s="160"/>
      <c r="HO31" s="160"/>
      <c r="HP31" s="160"/>
      <c r="HQ31" s="160"/>
      <c r="HR31" s="160"/>
      <c r="HS31" s="160"/>
      <c r="HT31" s="160"/>
      <c r="HU31" s="160"/>
      <c r="HV31" s="160"/>
      <c r="HW31" s="160"/>
      <c r="HX31" s="160"/>
      <c r="HY31" s="160"/>
      <c r="HZ31" s="160"/>
      <c r="IA31" s="160"/>
      <c r="IB31" s="160"/>
      <c r="IC31" s="160"/>
      <c r="ID31" s="160"/>
      <c r="IE31" s="160"/>
      <c r="IF31" s="160"/>
    </row>
    <row r="32" spans="1:240" ht="15.75" customHeight="1">
      <c r="A32" s="194" t="s">
        <v>94</v>
      </c>
      <c r="B32" s="195" t="s">
        <v>394</v>
      </c>
      <c r="C32" s="157">
        <v>4662</v>
      </c>
      <c r="D32" s="156">
        <v>61047</v>
      </c>
      <c r="E32" s="156">
        <v>61047</v>
      </c>
      <c r="F32" s="158"/>
      <c r="G32" s="157">
        <v>5463</v>
      </c>
      <c r="H32" s="157"/>
      <c r="I32" s="159">
        <f t="shared" si="5"/>
        <v>1.1718146718146718</v>
      </c>
      <c r="J32" s="159">
        <f t="shared" si="6"/>
        <v>8.9488426949727265E-2</v>
      </c>
      <c r="K32" s="160"/>
      <c r="L32" s="160"/>
      <c r="M32" s="160"/>
      <c r="N32" s="160"/>
      <c r="O32" s="160"/>
      <c r="P32" s="160"/>
      <c r="Q32" s="160"/>
      <c r="R32" s="160"/>
      <c r="S32" s="160"/>
      <c r="T32" s="160"/>
      <c r="U32" s="160"/>
      <c r="V32" s="160"/>
      <c r="W32" s="160"/>
      <c r="X32" s="160"/>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0"/>
      <c r="AY32" s="160"/>
      <c r="AZ32" s="160"/>
      <c r="BA32" s="160"/>
      <c r="BB32" s="160"/>
      <c r="BC32" s="160"/>
      <c r="BD32" s="160"/>
      <c r="BE32" s="160"/>
      <c r="BF32" s="160"/>
      <c r="BG32" s="160"/>
      <c r="BH32" s="160"/>
      <c r="BI32" s="160"/>
      <c r="BJ32" s="160"/>
      <c r="BK32" s="160"/>
      <c r="BL32" s="160"/>
      <c r="BM32" s="160"/>
      <c r="BN32" s="160"/>
      <c r="BO32" s="160"/>
      <c r="BP32" s="160"/>
      <c r="BQ32" s="160"/>
      <c r="BR32" s="160"/>
      <c r="BS32" s="160"/>
      <c r="BT32" s="160"/>
      <c r="BU32" s="160"/>
      <c r="BV32" s="160"/>
      <c r="BW32" s="160"/>
      <c r="BX32" s="160"/>
      <c r="BY32" s="160"/>
      <c r="BZ32" s="160"/>
      <c r="CA32" s="160"/>
      <c r="CB32" s="160"/>
      <c r="CC32" s="160"/>
      <c r="CD32" s="160"/>
      <c r="CE32" s="160"/>
      <c r="CF32" s="160"/>
      <c r="CG32" s="160"/>
      <c r="CH32" s="160"/>
      <c r="CI32" s="160"/>
      <c r="CJ32" s="160"/>
      <c r="CK32" s="160"/>
      <c r="CL32" s="160"/>
      <c r="CM32" s="160"/>
      <c r="CN32" s="160"/>
      <c r="CO32" s="160"/>
      <c r="CP32" s="160"/>
      <c r="CQ32" s="160"/>
      <c r="CR32" s="160"/>
      <c r="CS32" s="160"/>
      <c r="CT32" s="160"/>
      <c r="CU32" s="160"/>
      <c r="CV32" s="160"/>
      <c r="CW32" s="160"/>
      <c r="CX32" s="160"/>
      <c r="CY32" s="160"/>
      <c r="CZ32" s="160"/>
      <c r="DA32" s="160"/>
      <c r="DB32" s="160"/>
      <c r="DC32" s="160"/>
      <c r="DD32" s="160"/>
      <c r="DE32" s="160"/>
      <c r="DF32" s="160"/>
      <c r="DG32" s="160"/>
      <c r="DH32" s="160"/>
      <c r="DI32" s="160"/>
      <c r="DJ32" s="160"/>
      <c r="DK32" s="160"/>
      <c r="DL32" s="160"/>
      <c r="DM32" s="160"/>
      <c r="DN32" s="160"/>
      <c r="DO32" s="160"/>
      <c r="DP32" s="160"/>
      <c r="DQ32" s="160"/>
      <c r="DR32" s="160"/>
      <c r="DS32" s="160"/>
      <c r="DT32" s="160"/>
      <c r="DU32" s="160"/>
      <c r="DV32" s="160"/>
      <c r="DW32" s="160"/>
      <c r="DX32" s="160"/>
      <c r="DY32" s="160"/>
      <c r="DZ32" s="160"/>
      <c r="EA32" s="160"/>
      <c r="EB32" s="160"/>
      <c r="EC32" s="160"/>
      <c r="ED32" s="160"/>
      <c r="EE32" s="160"/>
      <c r="EF32" s="160"/>
      <c r="EG32" s="160"/>
      <c r="EH32" s="160"/>
      <c r="EI32" s="160"/>
      <c r="EJ32" s="160"/>
      <c r="EK32" s="160"/>
      <c r="EL32" s="160"/>
      <c r="EM32" s="160"/>
      <c r="EN32" s="160"/>
      <c r="EO32" s="160"/>
      <c r="EP32" s="160"/>
      <c r="EQ32" s="160"/>
      <c r="ER32" s="160"/>
      <c r="ES32" s="160"/>
      <c r="ET32" s="160"/>
      <c r="EU32" s="160"/>
      <c r="EV32" s="160"/>
      <c r="EW32" s="160"/>
      <c r="EX32" s="160"/>
      <c r="EY32" s="160"/>
      <c r="EZ32" s="160"/>
      <c r="FA32" s="160"/>
      <c r="FB32" s="160"/>
      <c r="FC32" s="160"/>
      <c r="FD32" s="160"/>
      <c r="FE32" s="160"/>
      <c r="FF32" s="160"/>
      <c r="FG32" s="160"/>
      <c r="FH32" s="160"/>
      <c r="FI32" s="160"/>
      <c r="FJ32" s="160"/>
      <c r="FK32" s="160"/>
      <c r="FL32" s="160"/>
      <c r="FM32" s="160"/>
      <c r="FN32" s="160"/>
      <c r="FO32" s="160"/>
      <c r="FP32" s="160"/>
      <c r="FQ32" s="160"/>
      <c r="FR32" s="160"/>
      <c r="FS32" s="160"/>
      <c r="FT32" s="160"/>
      <c r="FU32" s="160"/>
      <c r="FV32" s="160"/>
      <c r="FW32" s="160"/>
      <c r="FX32" s="160"/>
      <c r="FY32" s="160"/>
      <c r="FZ32" s="160"/>
      <c r="GA32" s="160"/>
      <c r="GB32" s="160"/>
      <c r="GC32" s="160"/>
      <c r="GD32" s="160"/>
      <c r="GE32" s="160"/>
      <c r="GF32" s="160"/>
      <c r="GG32" s="160"/>
      <c r="GH32" s="160"/>
      <c r="GI32" s="160"/>
      <c r="GJ32" s="160"/>
      <c r="GK32" s="160"/>
      <c r="GL32" s="160"/>
      <c r="GM32" s="160"/>
      <c r="GN32" s="160"/>
      <c r="GO32" s="160"/>
      <c r="GP32" s="160"/>
      <c r="GQ32" s="160"/>
      <c r="GR32" s="160"/>
      <c r="GS32" s="160"/>
      <c r="GT32" s="160"/>
      <c r="GU32" s="160"/>
      <c r="GV32" s="160"/>
      <c r="GW32" s="160"/>
      <c r="GX32" s="160"/>
      <c r="GY32" s="160"/>
      <c r="GZ32" s="160"/>
      <c r="HA32" s="160"/>
      <c r="HB32" s="160"/>
      <c r="HC32" s="160"/>
      <c r="HD32" s="160"/>
      <c r="HE32" s="160"/>
      <c r="HF32" s="160"/>
      <c r="HG32" s="160"/>
      <c r="HH32" s="160"/>
      <c r="HI32" s="160"/>
      <c r="HJ32" s="160"/>
      <c r="HK32" s="160"/>
      <c r="HL32" s="160"/>
      <c r="HM32" s="160"/>
      <c r="HN32" s="160"/>
      <c r="HO32" s="160"/>
      <c r="HP32" s="160"/>
      <c r="HQ32" s="160"/>
      <c r="HR32" s="160"/>
      <c r="HS32" s="160"/>
      <c r="HT32" s="160"/>
      <c r="HU32" s="160"/>
      <c r="HV32" s="160"/>
      <c r="HW32" s="160"/>
      <c r="HX32" s="160"/>
      <c r="HY32" s="160"/>
      <c r="HZ32" s="160"/>
      <c r="IA32" s="160"/>
      <c r="IB32" s="160"/>
      <c r="IC32" s="160"/>
      <c r="ID32" s="160"/>
      <c r="IE32" s="160"/>
      <c r="IF32" s="160"/>
    </row>
    <row r="33" spans="1:240" ht="15.75" customHeight="1">
      <c r="A33" s="194" t="s">
        <v>95</v>
      </c>
      <c r="B33" s="195" t="s">
        <v>395</v>
      </c>
      <c r="C33" s="157">
        <v>5382</v>
      </c>
      <c r="D33" s="156">
        <v>26811</v>
      </c>
      <c r="E33" s="156">
        <v>26811</v>
      </c>
      <c r="F33" s="158"/>
      <c r="G33" s="157">
        <v>3496</v>
      </c>
      <c r="H33" s="157"/>
      <c r="I33" s="159">
        <f t="shared" si="5"/>
        <v>0.6495726495726496</v>
      </c>
      <c r="J33" s="159">
        <f t="shared" si="6"/>
        <v>0.13039424116966916</v>
      </c>
      <c r="K33" s="160"/>
      <c r="L33" s="160"/>
      <c r="M33" s="160"/>
      <c r="N33" s="160"/>
      <c r="O33" s="160"/>
      <c r="P33" s="160"/>
      <c r="Q33" s="160"/>
      <c r="R33" s="160"/>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0"/>
      <c r="AZ33" s="160"/>
      <c r="BA33" s="160"/>
      <c r="BB33" s="160"/>
      <c r="BC33" s="160"/>
      <c r="BD33" s="160"/>
      <c r="BE33" s="160"/>
      <c r="BF33" s="160"/>
      <c r="BG33" s="160"/>
      <c r="BH33" s="160"/>
      <c r="BI33" s="160"/>
      <c r="BJ33" s="160"/>
      <c r="BK33" s="160"/>
      <c r="BL33" s="160"/>
      <c r="BM33" s="160"/>
      <c r="BN33" s="160"/>
      <c r="BO33" s="160"/>
      <c r="BP33" s="160"/>
      <c r="BQ33" s="160"/>
      <c r="BR33" s="160"/>
      <c r="BS33" s="160"/>
      <c r="BT33" s="160"/>
      <c r="BU33" s="160"/>
      <c r="BV33" s="160"/>
      <c r="BW33" s="160"/>
      <c r="BX33" s="160"/>
      <c r="BY33" s="160"/>
      <c r="BZ33" s="160"/>
      <c r="CA33" s="160"/>
      <c r="CB33" s="160"/>
      <c r="CC33" s="160"/>
      <c r="CD33" s="160"/>
      <c r="CE33" s="160"/>
      <c r="CF33" s="160"/>
      <c r="CG33" s="160"/>
      <c r="CH33" s="160"/>
      <c r="CI33" s="160"/>
      <c r="CJ33" s="160"/>
      <c r="CK33" s="160"/>
      <c r="CL33" s="160"/>
      <c r="CM33" s="160"/>
      <c r="CN33" s="160"/>
      <c r="CO33" s="160"/>
      <c r="CP33" s="160"/>
      <c r="CQ33" s="160"/>
      <c r="CR33" s="160"/>
      <c r="CS33" s="160"/>
      <c r="CT33" s="160"/>
      <c r="CU33" s="160"/>
      <c r="CV33" s="160"/>
      <c r="CW33" s="160"/>
      <c r="CX33" s="160"/>
      <c r="CY33" s="160"/>
      <c r="CZ33" s="160"/>
      <c r="DA33" s="160"/>
      <c r="DB33" s="160"/>
      <c r="DC33" s="160"/>
      <c r="DD33" s="160"/>
      <c r="DE33" s="160"/>
      <c r="DF33" s="160"/>
      <c r="DG33" s="160"/>
      <c r="DH33" s="160"/>
      <c r="DI33" s="160"/>
      <c r="DJ33" s="160"/>
      <c r="DK33" s="160"/>
      <c r="DL33" s="160"/>
      <c r="DM33" s="160"/>
      <c r="DN33" s="160"/>
      <c r="DO33" s="160"/>
      <c r="DP33" s="160"/>
      <c r="DQ33" s="160"/>
      <c r="DR33" s="160"/>
      <c r="DS33" s="160"/>
      <c r="DT33" s="160"/>
      <c r="DU33" s="160"/>
      <c r="DV33" s="160"/>
      <c r="DW33" s="160"/>
      <c r="DX33" s="160"/>
      <c r="DY33" s="160"/>
      <c r="DZ33" s="160"/>
      <c r="EA33" s="160"/>
      <c r="EB33" s="160"/>
      <c r="EC33" s="160"/>
      <c r="ED33" s="160"/>
      <c r="EE33" s="160"/>
      <c r="EF33" s="160"/>
      <c r="EG33" s="160"/>
      <c r="EH33" s="160"/>
      <c r="EI33" s="160"/>
      <c r="EJ33" s="160"/>
      <c r="EK33" s="160"/>
      <c r="EL33" s="160"/>
      <c r="EM33" s="160"/>
      <c r="EN33" s="160"/>
      <c r="EO33" s="160"/>
      <c r="EP33" s="160"/>
      <c r="EQ33" s="160"/>
      <c r="ER33" s="160"/>
      <c r="ES33" s="160"/>
      <c r="ET33" s="160"/>
      <c r="EU33" s="160"/>
      <c r="EV33" s="160"/>
      <c r="EW33" s="160"/>
      <c r="EX33" s="160"/>
      <c r="EY33" s="160"/>
      <c r="EZ33" s="160"/>
      <c r="FA33" s="160"/>
      <c r="FB33" s="160"/>
      <c r="FC33" s="160"/>
      <c r="FD33" s="160"/>
      <c r="FE33" s="160"/>
      <c r="FF33" s="160"/>
      <c r="FG33" s="160"/>
      <c r="FH33" s="160"/>
      <c r="FI33" s="160"/>
      <c r="FJ33" s="160"/>
      <c r="FK33" s="160"/>
      <c r="FL33" s="160"/>
      <c r="FM33" s="160"/>
      <c r="FN33" s="160"/>
      <c r="FO33" s="160"/>
      <c r="FP33" s="160"/>
      <c r="FQ33" s="160"/>
      <c r="FR33" s="160"/>
      <c r="FS33" s="160"/>
      <c r="FT33" s="160"/>
      <c r="FU33" s="160"/>
      <c r="FV33" s="160"/>
      <c r="FW33" s="160"/>
      <c r="FX33" s="160"/>
      <c r="FY33" s="160"/>
      <c r="FZ33" s="160"/>
      <c r="GA33" s="160"/>
      <c r="GB33" s="160"/>
      <c r="GC33" s="160"/>
      <c r="GD33" s="160"/>
      <c r="GE33" s="160"/>
      <c r="GF33" s="160"/>
      <c r="GG33" s="160"/>
      <c r="GH33" s="160"/>
      <c r="GI33" s="160"/>
      <c r="GJ33" s="160"/>
      <c r="GK33" s="160"/>
      <c r="GL33" s="160"/>
      <c r="GM33" s="160"/>
      <c r="GN33" s="160"/>
      <c r="GO33" s="160"/>
      <c r="GP33" s="160"/>
      <c r="GQ33" s="160"/>
      <c r="GR33" s="160"/>
      <c r="GS33" s="160"/>
      <c r="GT33" s="160"/>
      <c r="GU33" s="160"/>
      <c r="GV33" s="160"/>
      <c r="GW33" s="160"/>
      <c r="GX33" s="160"/>
      <c r="GY33" s="160"/>
      <c r="GZ33" s="160"/>
      <c r="HA33" s="160"/>
      <c r="HB33" s="160"/>
      <c r="HC33" s="160"/>
      <c r="HD33" s="160"/>
      <c r="HE33" s="160"/>
      <c r="HF33" s="160"/>
      <c r="HG33" s="160"/>
      <c r="HH33" s="160"/>
      <c r="HI33" s="160"/>
      <c r="HJ33" s="160"/>
      <c r="HK33" s="160"/>
      <c r="HL33" s="160"/>
      <c r="HM33" s="160"/>
      <c r="HN33" s="160"/>
      <c r="HO33" s="160"/>
      <c r="HP33" s="160"/>
      <c r="HQ33" s="160"/>
      <c r="HR33" s="160"/>
      <c r="HS33" s="160"/>
      <c r="HT33" s="160"/>
      <c r="HU33" s="160"/>
      <c r="HV33" s="160"/>
      <c r="HW33" s="160"/>
      <c r="HX33" s="160"/>
      <c r="HY33" s="160"/>
      <c r="HZ33" s="160"/>
      <c r="IA33" s="160"/>
      <c r="IB33" s="160"/>
      <c r="IC33" s="160"/>
      <c r="ID33" s="160"/>
      <c r="IE33" s="160"/>
      <c r="IF33" s="160"/>
    </row>
    <row r="34" spans="1:240" ht="15.75" customHeight="1">
      <c r="A34" s="194" t="s">
        <v>96</v>
      </c>
      <c r="B34" s="195" t="s">
        <v>396</v>
      </c>
      <c r="C34" s="157">
        <v>695</v>
      </c>
      <c r="D34" s="156">
        <v>14458</v>
      </c>
      <c r="E34" s="156">
        <v>14458</v>
      </c>
      <c r="F34" s="158"/>
      <c r="G34" s="157">
        <v>641</v>
      </c>
      <c r="H34" s="157"/>
      <c r="I34" s="159">
        <f t="shared" si="5"/>
        <v>0.92230215827338125</v>
      </c>
      <c r="J34" s="159">
        <f t="shared" si="6"/>
        <v>4.4335316087978971E-2</v>
      </c>
      <c r="K34" s="160"/>
      <c r="L34" s="160"/>
      <c r="M34" s="160"/>
      <c r="N34" s="160"/>
      <c r="O34" s="160"/>
      <c r="P34" s="160"/>
      <c r="Q34" s="160"/>
      <c r="R34" s="160"/>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0"/>
      <c r="AY34" s="160"/>
      <c r="AZ34" s="160"/>
      <c r="BA34" s="160"/>
      <c r="BB34" s="160"/>
      <c r="BC34" s="160"/>
      <c r="BD34" s="160"/>
      <c r="BE34" s="160"/>
      <c r="BF34" s="160"/>
      <c r="BG34" s="160"/>
      <c r="BH34" s="160"/>
      <c r="BI34" s="160"/>
      <c r="BJ34" s="160"/>
      <c r="BK34" s="160"/>
      <c r="BL34" s="160"/>
      <c r="BM34" s="160"/>
      <c r="BN34" s="160"/>
      <c r="BO34" s="160"/>
      <c r="BP34" s="160"/>
      <c r="BQ34" s="160"/>
      <c r="BR34" s="160"/>
      <c r="BS34" s="160"/>
      <c r="BT34" s="160"/>
      <c r="BU34" s="160"/>
      <c r="BV34" s="160"/>
      <c r="BW34" s="160"/>
      <c r="BX34" s="160"/>
      <c r="BY34" s="160"/>
      <c r="BZ34" s="160"/>
      <c r="CA34" s="160"/>
      <c r="CB34" s="160"/>
      <c r="CC34" s="160"/>
      <c r="CD34" s="160"/>
      <c r="CE34" s="160"/>
      <c r="CF34" s="160"/>
      <c r="CG34" s="160"/>
      <c r="CH34" s="160"/>
      <c r="CI34" s="160"/>
      <c r="CJ34" s="160"/>
      <c r="CK34" s="160"/>
      <c r="CL34" s="160"/>
      <c r="CM34" s="160"/>
      <c r="CN34" s="160"/>
      <c r="CO34" s="160"/>
      <c r="CP34" s="160"/>
      <c r="CQ34" s="160"/>
      <c r="CR34" s="160"/>
      <c r="CS34" s="160"/>
      <c r="CT34" s="160"/>
      <c r="CU34" s="160"/>
      <c r="CV34" s="160"/>
      <c r="CW34" s="160"/>
      <c r="CX34" s="160"/>
      <c r="CY34" s="160"/>
      <c r="CZ34" s="160"/>
      <c r="DA34" s="160"/>
      <c r="DB34" s="160"/>
      <c r="DC34" s="160"/>
      <c r="DD34" s="160"/>
      <c r="DE34" s="160"/>
      <c r="DF34" s="160"/>
      <c r="DG34" s="160"/>
      <c r="DH34" s="160"/>
      <c r="DI34" s="160"/>
      <c r="DJ34" s="160"/>
      <c r="DK34" s="160"/>
      <c r="DL34" s="160"/>
      <c r="DM34" s="160"/>
      <c r="DN34" s="160"/>
      <c r="DO34" s="160"/>
      <c r="DP34" s="160"/>
      <c r="DQ34" s="160"/>
      <c r="DR34" s="160"/>
      <c r="DS34" s="160"/>
      <c r="DT34" s="160"/>
      <c r="DU34" s="160"/>
      <c r="DV34" s="160"/>
      <c r="DW34" s="160"/>
      <c r="DX34" s="160"/>
      <c r="DY34" s="160"/>
      <c r="DZ34" s="160"/>
      <c r="EA34" s="160"/>
      <c r="EB34" s="160"/>
      <c r="EC34" s="160"/>
      <c r="ED34" s="160"/>
      <c r="EE34" s="160"/>
      <c r="EF34" s="160"/>
      <c r="EG34" s="160"/>
      <c r="EH34" s="160"/>
      <c r="EI34" s="160"/>
      <c r="EJ34" s="160"/>
      <c r="EK34" s="160"/>
      <c r="EL34" s="160"/>
      <c r="EM34" s="160"/>
      <c r="EN34" s="160"/>
      <c r="EO34" s="160"/>
      <c r="EP34" s="160"/>
      <c r="EQ34" s="160"/>
      <c r="ER34" s="160"/>
      <c r="ES34" s="160"/>
      <c r="ET34" s="160"/>
      <c r="EU34" s="160"/>
      <c r="EV34" s="160"/>
      <c r="EW34" s="160"/>
      <c r="EX34" s="160"/>
      <c r="EY34" s="160"/>
      <c r="EZ34" s="160"/>
      <c r="FA34" s="160"/>
      <c r="FB34" s="160"/>
      <c r="FC34" s="160"/>
      <c r="FD34" s="160"/>
      <c r="FE34" s="160"/>
      <c r="FF34" s="160"/>
      <c r="FG34" s="160"/>
      <c r="FH34" s="160"/>
      <c r="FI34" s="160"/>
      <c r="FJ34" s="160"/>
      <c r="FK34" s="160"/>
      <c r="FL34" s="160"/>
      <c r="FM34" s="160"/>
      <c r="FN34" s="160"/>
      <c r="FO34" s="160"/>
      <c r="FP34" s="160"/>
      <c r="FQ34" s="160"/>
      <c r="FR34" s="160"/>
      <c r="FS34" s="160"/>
      <c r="FT34" s="160"/>
      <c r="FU34" s="160"/>
      <c r="FV34" s="160"/>
      <c r="FW34" s="160"/>
      <c r="FX34" s="160"/>
      <c r="FY34" s="160"/>
      <c r="FZ34" s="160"/>
      <c r="GA34" s="160"/>
      <c r="GB34" s="160"/>
      <c r="GC34" s="160"/>
      <c r="GD34" s="160"/>
      <c r="GE34" s="160"/>
      <c r="GF34" s="160"/>
      <c r="GG34" s="160"/>
      <c r="GH34" s="160"/>
      <c r="GI34" s="160"/>
      <c r="GJ34" s="160"/>
      <c r="GK34" s="160"/>
      <c r="GL34" s="160"/>
      <c r="GM34" s="160"/>
      <c r="GN34" s="160"/>
      <c r="GO34" s="160"/>
      <c r="GP34" s="160"/>
      <c r="GQ34" s="160"/>
      <c r="GR34" s="160"/>
      <c r="GS34" s="160"/>
      <c r="GT34" s="160"/>
      <c r="GU34" s="160"/>
      <c r="GV34" s="160"/>
      <c r="GW34" s="160"/>
      <c r="GX34" s="160"/>
      <c r="GY34" s="160"/>
      <c r="GZ34" s="160"/>
      <c r="HA34" s="160"/>
      <c r="HB34" s="160"/>
      <c r="HC34" s="160"/>
      <c r="HD34" s="160"/>
      <c r="HE34" s="160"/>
      <c r="HF34" s="160"/>
      <c r="HG34" s="160"/>
      <c r="HH34" s="160"/>
      <c r="HI34" s="160"/>
      <c r="HJ34" s="160"/>
      <c r="HK34" s="160"/>
      <c r="HL34" s="160"/>
      <c r="HM34" s="160"/>
      <c r="HN34" s="160"/>
      <c r="HO34" s="160"/>
      <c r="HP34" s="160"/>
      <c r="HQ34" s="160"/>
      <c r="HR34" s="160"/>
      <c r="HS34" s="160"/>
      <c r="HT34" s="160"/>
      <c r="HU34" s="160"/>
      <c r="HV34" s="160"/>
      <c r="HW34" s="160"/>
      <c r="HX34" s="160"/>
      <c r="HY34" s="160"/>
      <c r="HZ34" s="160"/>
      <c r="IA34" s="160"/>
      <c r="IB34" s="160"/>
      <c r="IC34" s="160"/>
      <c r="ID34" s="160"/>
      <c r="IE34" s="160"/>
      <c r="IF34" s="160"/>
    </row>
    <row r="35" spans="1:240" ht="15.75" customHeight="1">
      <c r="A35" s="194" t="s">
        <v>97</v>
      </c>
      <c r="B35" s="195" t="s">
        <v>397</v>
      </c>
      <c r="C35" s="157">
        <v>10090</v>
      </c>
      <c r="D35" s="156">
        <v>83387</v>
      </c>
      <c r="E35" s="156">
        <v>83387</v>
      </c>
      <c r="F35" s="158"/>
      <c r="G35" s="157">
        <v>10987</v>
      </c>
      <c r="H35" s="157"/>
      <c r="I35" s="159">
        <f t="shared" si="5"/>
        <v>1.0888999008919722</v>
      </c>
      <c r="J35" s="159">
        <f t="shared" si="6"/>
        <v>0.13175914710926165</v>
      </c>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7"/>
      <c r="AJ35" s="187"/>
      <c r="AK35" s="187"/>
      <c r="AL35" s="187"/>
      <c r="AM35" s="187"/>
      <c r="AN35" s="187"/>
      <c r="AO35" s="187"/>
      <c r="AP35" s="187"/>
      <c r="AQ35" s="187"/>
      <c r="AR35" s="187"/>
      <c r="AS35" s="187"/>
      <c r="AT35" s="187"/>
      <c r="AU35" s="187"/>
      <c r="AV35" s="187"/>
      <c r="AW35" s="187"/>
      <c r="AX35" s="187"/>
      <c r="AY35" s="187"/>
      <c r="AZ35" s="187"/>
      <c r="BA35" s="187"/>
      <c r="BB35" s="187"/>
      <c r="BC35" s="187"/>
      <c r="BD35" s="187"/>
      <c r="BE35" s="187"/>
      <c r="BF35" s="187"/>
      <c r="BG35" s="187"/>
      <c r="BH35" s="187"/>
      <c r="BI35" s="187"/>
      <c r="BJ35" s="187"/>
      <c r="BK35" s="187"/>
      <c r="BL35" s="187"/>
      <c r="BM35" s="187"/>
      <c r="BN35" s="187"/>
      <c r="BO35" s="187"/>
      <c r="BP35" s="187"/>
      <c r="BQ35" s="187"/>
      <c r="BR35" s="187"/>
      <c r="BS35" s="187"/>
      <c r="BT35" s="187"/>
      <c r="BU35" s="187"/>
      <c r="BV35" s="187"/>
      <c r="BW35" s="187"/>
      <c r="BX35" s="187"/>
      <c r="BY35" s="187"/>
      <c r="BZ35" s="187"/>
      <c r="CA35" s="187"/>
      <c r="CB35" s="187"/>
      <c r="CC35" s="187"/>
      <c r="CD35" s="187"/>
      <c r="CE35" s="187"/>
      <c r="CF35" s="187"/>
      <c r="CG35" s="187"/>
      <c r="CH35" s="187"/>
      <c r="CI35" s="187"/>
      <c r="CJ35" s="187"/>
      <c r="CK35" s="187"/>
      <c r="CL35" s="187"/>
      <c r="CM35" s="187"/>
      <c r="CN35" s="187"/>
      <c r="CO35" s="187"/>
      <c r="CP35" s="187"/>
      <c r="CQ35" s="187"/>
      <c r="CR35" s="187"/>
      <c r="CS35" s="187"/>
      <c r="CT35" s="187"/>
      <c r="CU35" s="187"/>
      <c r="CV35" s="187"/>
      <c r="CW35" s="187"/>
      <c r="CX35" s="187"/>
      <c r="CY35" s="187"/>
      <c r="CZ35" s="187"/>
      <c r="DA35" s="187"/>
      <c r="DB35" s="187"/>
      <c r="DC35" s="187"/>
      <c r="DD35" s="187"/>
      <c r="DE35" s="187"/>
      <c r="DF35" s="187"/>
      <c r="DG35" s="187"/>
      <c r="DH35" s="187"/>
      <c r="DI35" s="187"/>
      <c r="DJ35" s="187"/>
      <c r="DK35" s="187"/>
      <c r="DL35" s="187"/>
      <c r="DM35" s="187"/>
      <c r="DN35" s="187"/>
      <c r="DO35" s="187"/>
      <c r="DP35" s="187"/>
      <c r="DQ35" s="187"/>
      <c r="DR35" s="187"/>
      <c r="DS35" s="187"/>
      <c r="DT35" s="187"/>
      <c r="DU35" s="187"/>
      <c r="DV35" s="187"/>
      <c r="DW35" s="187"/>
      <c r="DX35" s="187"/>
      <c r="DY35" s="187"/>
      <c r="DZ35" s="187"/>
      <c r="EA35" s="187"/>
      <c r="EB35" s="187"/>
      <c r="EC35" s="187"/>
      <c r="ED35" s="187"/>
      <c r="EE35" s="187"/>
      <c r="EF35" s="187"/>
      <c r="EG35" s="187"/>
      <c r="EH35" s="187"/>
      <c r="EI35" s="187"/>
      <c r="EJ35" s="187"/>
      <c r="EK35" s="187"/>
      <c r="EL35" s="187"/>
      <c r="EM35" s="187"/>
      <c r="EN35" s="187"/>
      <c r="EO35" s="187"/>
      <c r="EP35" s="187"/>
      <c r="EQ35" s="187"/>
      <c r="ER35" s="187"/>
      <c r="ES35" s="187"/>
      <c r="ET35" s="187"/>
      <c r="EU35" s="187"/>
      <c r="EV35" s="187"/>
      <c r="EW35" s="187"/>
      <c r="EX35" s="187"/>
      <c r="EY35" s="187"/>
      <c r="EZ35" s="187"/>
      <c r="FA35" s="187"/>
      <c r="FB35" s="187"/>
      <c r="FC35" s="187"/>
      <c r="FD35" s="187"/>
      <c r="FE35" s="187"/>
      <c r="FF35" s="187"/>
      <c r="FG35" s="187"/>
      <c r="FH35" s="187"/>
      <c r="FI35" s="187"/>
      <c r="FJ35" s="187"/>
      <c r="FK35" s="187"/>
      <c r="FL35" s="187"/>
      <c r="FM35" s="187"/>
      <c r="FN35" s="187"/>
      <c r="FO35" s="187"/>
      <c r="FP35" s="187"/>
      <c r="FQ35" s="187"/>
      <c r="FR35" s="187"/>
      <c r="FS35" s="187"/>
      <c r="FT35" s="187"/>
      <c r="FU35" s="187"/>
      <c r="FV35" s="187"/>
      <c r="FW35" s="187"/>
      <c r="FX35" s="187"/>
      <c r="FY35" s="187"/>
      <c r="FZ35" s="187"/>
      <c r="GA35" s="187"/>
      <c r="GB35" s="187"/>
      <c r="GC35" s="187"/>
      <c r="GD35" s="187"/>
      <c r="GE35" s="187"/>
      <c r="GF35" s="187"/>
      <c r="GG35" s="187"/>
      <c r="GH35" s="187"/>
      <c r="GI35" s="187"/>
      <c r="GJ35" s="187"/>
      <c r="GK35" s="187"/>
      <c r="GL35" s="187"/>
      <c r="GM35" s="187"/>
      <c r="GN35" s="187"/>
      <c r="GO35" s="187"/>
      <c r="GP35" s="187"/>
      <c r="GQ35" s="187"/>
      <c r="GR35" s="187"/>
      <c r="GS35" s="187"/>
      <c r="GT35" s="187"/>
      <c r="GU35" s="187"/>
      <c r="GV35" s="187"/>
      <c r="GW35" s="187"/>
      <c r="GX35" s="187"/>
      <c r="GY35" s="187"/>
      <c r="GZ35" s="187"/>
      <c r="HA35" s="187"/>
      <c r="HB35" s="187"/>
      <c r="HC35" s="187"/>
      <c r="HD35" s="187"/>
      <c r="HE35" s="187"/>
      <c r="HF35" s="187"/>
      <c r="HG35" s="187"/>
      <c r="HH35" s="187"/>
      <c r="HI35" s="187"/>
      <c r="HJ35" s="187"/>
      <c r="HK35" s="187"/>
      <c r="HL35" s="187"/>
      <c r="HM35" s="187"/>
      <c r="HN35" s="187"/>
      <c r="HO35" s="187"/>
      <c r="HP35" s="187"/>
      <c r="HQ35" s="187"/>
      <c r="HR35" s="187"/>
      <c r="HS35" s="187"/>
      <c r="HT35" s="187"/>
      <c r="HU35" s="187"/>
      <c r="HV35" s="187"/>
      <c r="HW35" s="187"/>
      <c r="HX35" s="187"/>
      <c r="HY35" s="187"/>
      <c r="HZ35" s="187"/>
      <c r="IA35" s="187"/>
      <c r="IB35" s="187"/>
      <c r="IC35" s="187"/>
      <c r="ID35" s="187"/>
      <c r="IE35" s="187"/>
      <c r="IF35" s="187"/>
    </row>
    <row r="36" spans="1:240" ht="15.75" customHeight="1">
      <c r="A36" s="194" t="s">
        <v>398</v>
      </c>
      <c r="B36" s="195" t="s">
        <v>399</v>
      </c>
      <c r="C36" s="157">
        <v>39953</v>
      </c>
      <c r="D36" s="206">
        <v>363720</v>
      </c>
      <c r="E36" s="206">
        <v>363720</v>
      </c>
      <c r="F36" s="158"/>
      <c r="G36" s="157">
        <f>59316-G41</f>
        <v>54016</v>
      </c>
      <c r="H36" s="157"/>
      <c r="I36" s="159">
        <f t="shared" si="5"/>
        <v>1.3519885865892423</v>
      </c>
      <c r="J36" s="159">
        <f t="shared" si="6"/>
        <v>0.14850984273617068</v>
      </c>
      <c r="K36" s="187"/>
      <c r="L36" s="187"/>
      <c r="M36" s="187"/>
      <c r="N36" s="187"/>
      <c r="O36" s="187"/>
      <c r="P36" s="187"/>
      <c r="Q36" s="187"/>
      <c r="R36" s="197"/>
      <c r="S36" s="187"/>
      <c r="T36" s="187"/>
      <c r="U36" s="187"/>
      <c r="V36" s="187"/>
      <c r="W36" s="187"/>
      <c r="X36" s="187"/>
      <c r="Y36" s="187"/>
      <c r="Z36" s="187"/>
      <c r="AA36" s="187"/>
      <c r="AB36" s="187"/>
      <c r="AC36" s="187"/>
      <c r="AD36" s="187"/>
      <c r="AE36" s="187"/>
      <c r="AF36" s="187"/>
      <c r="AG36" s="187"/>
      <c r="AH36" s="187"/>
      <c r="AI36" s="187"/>
      <c r="AJ36" s="187"/>
      <c r="AK36" s="187"/>
      <c r="AL36" s="187"/>
      <c r="AM36" s="187"/>
      <c r="AN36" s="187"/>
      <c r="AO36" s="187"/>
      <c r="AP36" s="187"/>
      <c r="AQ36" s="187"/>
      <c r="AR36" s="187"/>
      <c r="AS36" s="187"/>
      <c r="AT36" s="187"/>
      <c r="AU36" s="187"/>
      <c r="AV36" s="187"/>
      <c r="AW36" s="187"/>
      <c r="AX36" s="187"/>
      <c r="AY36" s="187"/>
      <c r="AZ36" s="187"/>
      <c r="BA36" s="187"/>
      <c r="BB36" s="187"/>
      <c r="BC36" s="187"/>
      <c r="BD36" s="187"/>
      <c r="BE36" s="187"/>
      <c r="BF36" s="187"/>
      <c r="BG36" s="187"/>
      <c r="BH36" s="187"/>
      <c r="BI36" s="187"/>
      <c r="BJ36" s="187"/>
      <c r="BK36" s="187"/>
      <c r="BL36" s="187"/>
      <c r="BM36" s="187"/>
      <c r="BN36" s="187"/>
      <c r="BO36" s="187"/>
      <c r="BP36" s="187"/>
      <c r="BQ36" s="187"/>
      <c r="BR36" s="187"/>
      <c r="BS36" s="187"/>
      <c r="BT36" s="187"/>
      <c r="BU36" s="187"/>
      <c r="BV36" s="187"/>
      <c r="BW36" s="187"/>
      <c r="BX36" s="187"/>
      <c r="BY36" s="187"/>
      <c r="BZ36" s="187"/>
      <c r="CA36" s="187"/>
      <c r="CB36" s="187"/>
      <c r="CC36" s="187"/>
      <c r="CD36" s="187"/>
      <c r="CE36" s="187"/>
      <c r="CF36" s="187"/>
      <c r="CG36" s="187"/>
      <c r="CH36" s="187"/>
      <c r="CI36" s="187"/>
      <c r="CJ36" s="187"/>
      <c r="CK36" s="187"/>
      <c r="CL36" s="187"/>
      <c r="CM36" s="187"/>
      <c r="CN36" s="187"/>
      <c r="CO36" s="187"/>
      <c r="CP36" s="187"/>
      <c r="CQ36" s="187"/>
      <c r="CR36" s="187"/>
      <c r="CS36" s="187"/>
      <c r="CT36" s="187"/>
      <c r="CU36" s="187"/>
      <c r="CV36" s="187"/>
      <c r="CW36" s="187"/>
      <c r="CX36" s="187"/>
      <c r="CY36" s="187"/>
      <c r="CZ36" s="187"/>
      <c r="DA36" s="187"/>
      <c r="DB36" s="187"/>
      <c r="DC36" s="187"/>
      <c r="DD36" s="187"/>
      <c r="DE36" s="187"/>
      <c r="DF36" s="187"/>
      <c r="DG36" s="187"/>
      <c r="DH36" s="187"/>
      <c r="DI36" s="187"/>
      <c r="DJ36" s="187"/>
      <c r="DK36" s="187"/>
      <c r="DL36" s="187"/>
      <c r="DM36" s="187"/>
      <c r="DN36" s="187"/>
      <c r="DO36" s="187"/>
      <c r="DP36" s="187"/>
      <c r="DQ36" s="187"/>
      <c r="DR36" s="187"/>
      <c r="DS36" s="187"/>
      <c r="DT36" s="187"/>
      <c r="DU36" s="187"/>
      <c r="DV36" s="187"/>
      <c r="DW36" s="187"/>
      <c r="DX36" s="187"/>
      <c r="DY36" s="187"/>
      <c r="DZ36" s="187"/>
      <c r="EA36" s="187"/>
      <c r="EB36" s="187"/>
      <c r="EC36" s="187"/>
      <c r="ED36" s="187"/>
      <c r="EE36" s="187"/>
      <c r="EF36" s="187"/>
      <c r="EG36" s="187"/>
      <c r="EH36" s="187"/>
      <c r="EI36" s="187"/>
      <c r="EJ36" s="187"/>
      <c r="EK36" s="187"/>
      <c r="EL36" s="187"/>
      <c r="EM36" s="187"/>
      <c r="EN36" s="187"/>
      <c r="EO36" s="187"/>
      <c r="EP36" s="187"/>
      <c r="EQ36" s="187"/>
      <c r="ER36" s="187"/>
      <c r="ES36" s="187"/>
      <c r="ET36" s="187"/>
      <c r="EU36" s="187"/>
      <c r="EV36" s="187"/>
      <c r="EW36" s="187"/>
      <c r="EX36" s="187"/>
      <c r="EY36" s="187"/>
      <c r="EZ36" s="187"/>
      <c r="FA36" s="187"/>
      <c r="FB36" s="187"/>
      <c r="FC36" s="187"/>
      <c r="FD36" s="187"/>
      <c r="FE36" s="187"/>
      <c r="FF36" s="187"/>
      <c r="FG36" s="187"/>
      <c r="FH36" s="187"/>
      <c r="FI36" s="187"/>
      <c r="FJ36" s="187"/>
      <c r="FK36" s="187"/>
      <c r="FL36" s="187"/>
      <c r="FM36" s="187"/>
      <c r="FN36" s="187"/>
      <c r="FO36" s="187"/>
      <c r="FP36" s="187"/>
      <c r="FQ36" s="187"/>
      <c r="FR36" s="187"/>
      <c r="FS36" s="187"/>
      <c r="FT36" s="187"/>
      <c r="FU36" s="187"/>
      <c r="FV36" s="187"/>
      <c r="FW36" s="187"/>
      <c r="FX36" s="187"/>
      <c r="FY36" s="187"/>
      <c r="FZ36" s="187"/>
      <c r="GA36" s="187"/>
      <c r="GB36" s="187"/>
      <c r="GC36" s="187"/>
      <c r="GD36" s="187"/>
      <c r="GE36" s="187"/>
      <c r="GF36" s="187"/>
      <c r="GG36" s="187"/>
      <c r="GH36" s="187"/>
      <c r="GI36" s="187"/>
      <c r="GJ36" s="187"/>
      <c r="GK36" s="187"/>
      <c r="GL36" s="187"/>
      <c r="GM36" s="187"/>
      <c r="GN36" s="187"/>
      <c r="GO36" s="187"/>
      <c r="GP36" s="187"/>
      <c r="GQ36" s="187"/>
      <c r="GR36" s="187"/>
      <c r="GS36" s="187"/>
      <c r="GT36" s="187"/>
      <c r="GU36" s="187"/>
      <c r="GV36" s="187"/>
      <c r="GW36" s="187"/>
      <c r="GX36" s="187"/>
      <c r="GY36" s="187"/>
      <c r="GZ36" s="187"/>
      <c r="HA36" s="187"/>
      <c r="HB36" s="187"/>
      <c r="HC36" s="187"/>
      <c r="HD36" s="187"/>
      <c r="HE36" s="187"/>
      <c r="HF36" s="187"/>
      <c r="HG36" s="187"/>
      <c r="HH36" s="187"/>
      <c r="HI36" s="187"/>
      <c r="HJ36" s="187"/>
      <c r="HK36" s="187"/>
      <c r="HL36" s="187"/>
      <c r="HM36" s="187"/>
      <c r="HN36" s="187"/>
      <c r="HO36" s="187"/>
      <c r="HP36" s="187"/>
      <c r="HQ36" s="187"/>
      <c r="HR36" s="187"/>
      <c r="HS36" s="187"/>
      <c r="HT36" s="187"/>
      <c r="HU36" s="187"/>
      <c r="HV36" s="187"/>
      <c r="HW36" s="187"/>
      <c r="HX36" s="187"/>
      <c r="HY36" s="187"/>
      <c r="HZ36" s="187"/>
      <c r="IA36" s="187"/>
      <c r="IB36" s="187"/>
      <c r="IC36" s="187"/>
      <c r="ID36" s="187"/>
      <c r="IE36" s="187"/>
      <c r="IF36" s="187"/>
    </row>
    <row r="37" spans="1:240" ht="15.75" customHeight="1">
      <c r="A37" s="194" t="s">
        <v>400</v>
      </c>
      <c r="B37" s="195" t="s">
        <v>401</v>
      </c>
      <c r="C37" s="157">
        <v>170143</v>
      </c>
      <c r="D37" s="206">
        <v>1065778</v>
      </c>
      <c r="E37" s="206">
        <v>1065778</v>
      </c>
      <c r="F37" s="158"/>
      <c r="G37" s="157">
        <v>185877</v>
      </c>
      <c r="H37" s="157"/>
      <c r="I37" s="159">
        <f t="shared" si="5"/>
        <v>1.0924751532534398</v>
      </c>
      <c r="J37" s="159">
        <f t="shared" si="6"/>
        <v>0.17440498865617418</v>
      </c>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187"/>
      <c r="AI37" s="187"/>
      <c r="AJ37" s="187"/>
      <c r="AK37" s="187"/>
      <c r="AL37" s="187"/>
      <c r="AM37" s="187"/>
      <c r="AN37" s="187"/>
      <c r="AO37" s="187"/>
      <c r="AP37" s="187"/>
      <c r="AQ37" s="187"/>
      <c r="AR37" s="187"/>
      <c r="AS37" s="187"/>
      <c r="AT37" s="187"/>
      <c r="AU37" s="187"/>
      <c r="AV37" s="187"/>
      <c r="AW37" s="187"/>
      <c r="AX37" s="187"/>
      <c r="AY37" s="187"/>
      <c r="AZ37" s="187"/>
      <c r="BA37" s="187"/>
      <c r="BB37" s="187"/>
      <c r="BC37" s="187"/>
      <c r="BD37" s="187"/>
      <c r="BE37" s="187"/>
      <c r="BF37" s="187"/>
      <c r="BG37" s="187"/>
      <c r="BH37" s="187"/>
      <c r="BI37" s="187"/>
      <c r="BJ37" s="187"/>
      <c r="BK37" s="187"/>
      <c r="BL37" s="187"/>
      <c r="BM37" s="187"/>
      <c r="BN37" s="187"/>
      <c r="BO37" s="187"/>
      <c r="BP37" s="187"/>
      <c r="BQ37" s="187"/>
      <c r="BR37" s="187"/>
      <c r="BS37" s="187"/>
      <c r="BT37" s="187"/>
      <c r="BU37" s="187"/>
      <c r="BV37" s="187"/>
      <c r="BW37" s="187"/>
      <c r="BX37" s="187"/>
      <c r="BY37" s="187"/>
      <c r="BZ37" s="187"/>
      <c r="CA37" s="187"/>
      <c r="CB37" s="187"/>
      <c r="CC37" s="187"/>
      <c r="CD37" s="187"/>
      <c r="CE37" s="187"/>
      <c r="CF37" s="187"/>
      <c r="CG37" s="187"/>
      <c r="CH37" s="187"/>
      <c r="CI37" s="187"/>
      <c r="CJ37" s="187"/>
      <c r="CK37" s="187"/>
      <c r="CL37" s="187"/>
      <c r="CM37" s="187"/>
      <c r="CN37" s="187"/>
      <c r="CO37" s="187"/>
      <c r="CP37" s="187"/>
      <c r="CQ37" s="187"/>
      <c r="CR37" s="187"/>
      <c r="CS37" s="187"/>
      <c r="CT37" s="187"/>
      <c r="CU37" s="187"/>
      <c r="CV37" s="187"/>
      <c r="CW37" s="187"/>
      <c r="CX37" s="187"/>
      <c r="CY37" s="187"/>
      <c r="CZ37" s="187"/>
      <c r="DA37" s="187"/>
      <c r="DB37" s="187"/>
      <c r="DC37" s="187"/>
      <c r="DD37" s="187"/>
      <c r="DE37" s="187"/>
      <c r="DF37" s="187"/>
      <c r="DG37" s="187"/>
      <c r="DH37" s="187"/>
      <c r="DI37" s="187"/>
      <c r="DJ37" s="187"/>
      <c r="DK37" s="187"/>
      <c r="DL37" s="187"/>
      <c r="DM37" s="187"/>
      <c r="DN37" s="187"/>
      <c r="DO37" s="187"/>
      <c r="DP37" s="187"/>
      <c r="DQ37" s="187"/>
      <c r="DR37" s="187"/>
      <c r="DS37" s="187"/>
      <c r="DT37" s="187"/>
      <c r="DU37" s="187"/>
      <c r="DV37" s="187"/>
      <c r="DW37" s="187"/>
      <c r="DX37" s="187"/>
      <c r="DY37" s="187"/>
      <c r="DZ37" s="187"/>
      <c r="EA37" s="187"/>
      <c r="EB37" s="187"/>
      <c r="EC37" s="187"/>
      <c r="ED37" s="187"/>
      <c r="EE37" s="187"/>
      <c r="EF37" s="187"/>
      <c r="EG37" s="187"/>
      <c r="EH37" s="187"/>
      <c r="EI37" s="187"/>
      <c r="EJ37" s="187"/>
      <c r="EK37" s="187"/>
      <c r="EL37" s="187"/>
      <c r="EM37" s="187"/>
      <c r="EN37" s="187"/>
      <c r="EO37" s="187"/>
      <c r="EP37" s="187"/>
      <c r="EQ37" s="187"/>
      <c r="ER37" s="187"/>
      <c r="ES37" s="187"/>
      <c r="ET37" s="187"/>
      <c r="EU37" s="187"/>
      <c r="EV37" s="187"/>
      <c r="EW37" s="187"/>
      <c r="EX37" s="187"/>
      <c r="EY37" s="187"/>
      <c r="EZ37" s="187"/>
      <c r="FA37" s="187"/>
      <c r="FB37" s="187"/>
      <c r="FC37" s="187"/>
      <c r="FD37" s="187"/>
      <c r="FE37" s="187"/>
      <c r="FF37" s="187"/>
      <c r="FG37" s="187"/>
      <c r="FH37" s="187"/>
      <c r="FI37" s="187"/>
      <c r="FJ37" s="187"/>
      <c r="FK37" s="187"/>
      <c r="FL37" s="187"/>
      <c r="FM37" s="187"/>
      <c r="FN37" s="187"/>
      <c r="FO37" s="187"/>
      <c r="FP37" s="187"/>
      <c r="FQ37" s="187"/>
      <c r="FR37" s="187"/>
      <c r="FS37" s="187"/>
      <c r="FT37" s="187"/>
      <c r="FU37" s="187"/>
      <c r="FV37" s="187"/>
      <c r="FW37" s="187"/>
      <c r="FX37" s="187"/>
      <c r="FY37" s="187"/>
      <c r="FZ37" s="187"/>
      <c r="GA37" s="187"/>
      <c r="GB37" s="187"/>
      <c r="GC37" s="187"/>
      <c r="GD37" s="187"/>
      <c r="GE37" s="187"/>
      <c r="GF37" s="187"/>
      <c r="GG37" s="187"/>
      <c r="GH37" s="187"/>
      <c r="GI37" s="187"/>
      <c r="GJ37" s="187"/>
      <c r="GK37" s="187"/>
      <c r="GL37" s="187"/>
      <c r="GM37" s="187"/>
      <c r="GN37" s="187"/>
      <c r="GO37" s="187"/>
      <c r="GP37" s="187"/>
      <c r="GQ37" s="187"/>
      <c r="GR37" s="187"/>
      <c r="GS37" s="187"/>
      <c r="GT37" s="187"/>
      <c r="GU37" s="187"/>
      <c r="GV37" s="187"/>
      <c r="GW37" s="187"/>
      <c r="GX37" s="187"/>
      <c r="GY37" s="187"/>
      <c r="GZ37" s="187"/>
      <c r="HA37" s="187"/>
      <c r="HB37" s="187"/>
      <c r="HC37" s="187"/>
      <c r="HD37" s="187"/>
      <c r="HE37" s="187"/>
      <c r="HF37" s="187"/>
      <c r="HG37" s="187"/>
      <c r="HH37" s="187"/>
      <c r="HI37" s="187"/>
      <c r="HJ37" s="187"/>
      <c r="HK37" s="187"/>
      <c r="HL37" s="187"/>
      <c r="HM37" s="187"/>
      <c r="HN37" s="187"/>
      <c r="HO37" s="187"/>
      <c r="HP37" s="187"/>
      <c r="HQ37" s="187"/>
      <c r="HR37" s="187"/>
      <c r="HS37" s="187"/>
      <c r="HT37" s="187"/>
      <c r="HU37" s="187"/>
      <c r="HV37" s="187"/>
      <c r="HW37" s="187"/>
      <c r="HX37" s="187"/>
      <c r="HY37" s="187"/>
      <c r="HZ37" s="187"/>
      <c r="IA37" s="187"/>
      <c r="IB37" s="187"/>
      <c r="IC37" s="187"/>
      <c r="ID37" s="187"/>
      <c r="IE37" s="187"/>
      <c r="IF37" s="187"/>
    </row>
    <row r="38" spans="1:240" ht="15.75" customHeight="1">
      <c r="A38" s="194" t="s">
        <v>402</v>
      </c>
      <c r="B38" s="195" t="s">
        <v>403</v>
      </c>
      <c r="C38" s="157">
        <v>19942</v>
      </c>
      <c r="D38" s="206">
        <v>112768</v>
      </c>
      <c r="E38" s="206">
        <v>112768</v>
      </c>
      <c r="F38" s="158"/>
      <c r="G38" s="157">
        <v>22110</v>
      </c>
      <c r="H38" s="157"/>
      <c r="I38" s="159">
        <f t="shared" si="5"/>
        <v>1.1087152742954569</v>
      </c>
      <c r="J38" s="159">
        <f t="shared" si="6"/>
        <v>0.19606625993189558</v>
      </c>
      <c r="K38" s="187"/>
      <c r="L38" s="187"/>
      <c r="M38" s="187"/>
      <c r="N38" s="187"/>
      <c r="O38" s="187"/>
      <c r="P38" s="187"/>
      <c r="Q38" s="187"/>
      <c r="R38" s="187"/>
      <c r="S38" s="187"/>
      <c r="T38" s="187"/>
      <c r="U38" s="187"/>
      <c r="V38" s="187"/>
      <c r="W38" s="187"/>
      <c r="X38" s="187"/>
      <c r="Y38" s="187"/>
      <c r="Z38" s="187"/>
      <c r="AA38" s="187"/>
      <c r="AB38" s="187"/>
      <c r="AC38" s="187"/>
      <c r="AD38" s="187"/>
      <c r="AE38" s="187"/>
      <c r="AF38" s="187"/>
      <c r="AG38" s="187"/>
      <c r="AH38" s="187"/>
      <c r="AI38" s="187"/>
      <c r="AJ38" s="187"/>
      <c r="AK38" s="187"/>
      <c r="AL38" s="187"/>
      <c r="AM38" s="187"/>
      <c r="AN38" s="187"/>
      <c r="AO38" s="187"/>
      <c r="AP38" s="187"/>
      <c r="AQ38" s="187"/>
      <c r="AR38" s="187"/>
      <c r="AS38" s="187"/>
      <c r="AT38" s="187"/>
      <c r="AU38" s="187"/>
      <c r="AV38" s="187"/>
      <c r="AW38" s="187"/>
      <c r="AX38" s="187"/>
      <c r="AY38" s="187"/>
      <c r="AZ38" s="187"/>
      <c r="BA38" s="187"/>
      <c r="BB38" s="187"/>
      <c r="BC38" s="187"/>
      <c r="BD38" s="187"/>
      <c r="BE38" s="187"/>
      <c r="BF38" s="187"/>
      <c r="BG38" s="187"/>
      <c r="BH38" s="187"/>
      <c r="BI38" s="187"/>
      <c r="BJ38" s="187"/>
      <c r="BK38" s="187"/>
      <c r="BL38" s="187"/>
      <c r="BM38" s="187"/>
      <c r="BN38" s="187"/>
      <c r="BO38" s="187"/>
      <c r="BP38" s="187"/>
      <c r="BQ38" s="187"/>
      <c r="BR38" s="187"/>
      <c r="BS38" s="187"/>
      <c r="BT38" s="187"/>
      <c r="BU38" s="187"/>
      <c r="BV38" s="187"/>
      <c r="BW38" s="187"/>
      <c r="BX38" s="187"/>
      <c r="BY38" s="187"/>
      <c r="BZ38" s="187"/>
      <c r="CA38" s="187"/>
      <c r="CB38" s="187"/>
      <c r="CC38" s="187"/>
      <c r="CD38" s="187"/>
      <c r="CE38" s="187"/>
      <c r="CF38" s="187"/>
      <c r="CG38" s="187"/>
      <c r="CH38" s="187"/>
      <c r="CI38" s="187"/>
      <c r="CJ38" s="187"/>
      <c r="CK38" s="187"/>
      <c r="CL38" s="187"/>
      <c r="CM38" s="187"/>
      <c r="CN38" s="187"/>
      <c r="CO38" s="187"/>
      <c r="CP38" s="187"/>
      <c r="CQ38" s="187"/>
      <c r="CR38" s="187"/>
      <c r="CS38" s="187"/>
      <c r="CT38" s="187"/>
      <c r="CU38" s="187"/>
      <c r="CV38" s="187"/>
      <c r="CW38" s="187"/>
      <c r="CX38" s="187"/>
      <c r="CY38" s="187"/>
      <c r="CZ38" s="187"/>
      <c r="DA38" s="187"/>
      <c r="DB38" s="187"/>
      <c r="DC38" s="187"/>
      <c r="DD38" s="187"/>
      <c r="DE38" s="187"/>
      <c r="DF38" s="187"/>
      <c r="DG38" s="187"/>
      <c r="DH38" s="187"/>
      <c r="DI38" s="187"/>
      <c r="DJ38" s="187"/>
      <c r="DK38" s="187"/>
      <c r="DL38" s="187"/>
      <c r="DM38" s="187"/>
      <c r="DN38" s="187"/>
      <c r="DO38" s="187"/>
      <c r="DP38" s="187"/>
      <c r="DQ38" s="187"/>
      <c r="DR38" s="187"/>
      <c r="DS38" s="187"/>
      <c r="DT38" s="187"/>
      <c r="DU38" s="187"/>
      <c r="DV38" s="187"/>
      <c r="DW38" s="187"/>
      <c r="DX38" s="187"/>
      <c r="DY38" s="187"/>
      <c r="DZ38" s="187"/>
      <c r="EA38" s="187"/>
      <c r="EB38" s="187"/>
      <c r="EC38" s="187"/>
      <c r="ED38" s="187"/>
      <c r="EE38" s="187"/>
      <c r="EF38" s="187"/>
      <c r="EG38" s="187"/>
      <c r="EH38" s="187"/>
      <c r="EI38" s="187"/>
      <c r="EJ38" s="187"/>
      <c r="EK38" s="187"/>
      <c r="EL38" s="187"/>
      <c r="EM38" s="187"/>
      <c r="EN38" s="187"/>
      <c r="EO38" s="187"/>
      <c r="EP38" s="187"/>
      <c r="EQ38" s="187"/>
      <c r="ER38" s="187"/>
      <c r="ES38" s="187"/>
      <c r="ET38" s="187"/>
      <c r="EU38" s="187"/>
      <c r="EV38" s="187"/>
      <c r="EW38" s="187"/>
      <c r="EX38" s="187"/>
      <c r="EY38" s="187"/>
      <c r="EZ38" s="187"/>
      <c r="FA38" s="187"/>
      <c r="FB38" s="187"/>
      <c r="FC38" s="187"/>
      <c r="FD38" s="187"/>
      <c r="FE38" s="187"/>
      <c r="FF38" s="187"/>
      <c r="FG38" s="187"/>
      <c r="FH38" s="187"/>
      <c r="FI38" s="187"/>
      <c r="FJ38" s="187"/>
      <c r="FK38" s="187"/>
      <c r="FL38" s="187"/>
      <c r="FM38" s="187"/>
      <c r="FN38" s="187"/>
      <c r="FO38" s="187"/>
      <c r="FP38" s="187"/>
      <c r="FQ38" s="187"/>
      <c r="FR38" s="187"/>
      <c r="FS38" s="187"/>
      <c r="FT38" s="187"/>
      <c r="FU38" s="187"/>
      <c r="FV38" s="187"/>
      <c r="FW38" s="187"/>
      <c r="FX38" s="187"/>
      <c r="FY38" s="187"/>
      <c r="FZ38" s="187"/>
      <c r="GA38" s="187"/>
      <c r="GB38" s="187"/>
      <c r="GC38" s="187"/>
      <c r="GD38" s="187"/>
      <c r="GE38" s="187"/>
      <c r="GF38" s="187"/>
      <c r="GG38" s="187"/>
      <c r="GH38" s="187"/>
      <c r="GI38" s="187"/>
      <c r="GJ38" s="187"/>
      <c r="GK38" s="187"/>
      <c r="GL38" s="187"/>
      <c r="GM38" s="187"/>
      <c r="GN38" s="187"/>
      <c r="GO38" s="187"/>
      <c r="GP38" s="187"/>
      <c r="GQ38" s="187"/>
      <c r="GR38" s="187"/>
      <c r="GS38" s="187"/>
      <c r="GT38" s="187"/>
      <c r="GU38" s="187"/>
      <c r="GV38" s="187"/>
      <c r="GW38" s="187"/>
      <c r="GX38" s="187"/>
      <c r="GY38" s="187"/>
      <c r="GZ38" s="187"/>
      <c r="HA38" s="187"/>
      <c r="HB38" s="187"/>
      <c r="HC38" s="187"/>
      <c r="HD38" s="187"/>
      <c r="HE38" s="187"/>
      <c r="HF38" s="187"/>
      <c r="HG38" s="187"/>
      <c r="HH38" s="187"/>
      <c r="HI38" s="187"/>
      <c r="HJ38" s="187"/>
      <c r="HK38" s="187"/>
      <c r="HL38" s="187"/>
      <c r="HM38" s="187"/>
      <c r="HN38" s="187"/>
      <c r="HO38" s="187"/>
      <c r="HP38" s="187"/>
      <c r="HQ38" s="187"/>
      <c r="HR38" s="187"/>
      <c r="HS38" s="187"/>
      <c r="HT38" s="187"/>
      <c r="HU38" s="187"/>
      <c r="HV38" s="187"/>
      <c r="HW38" s="187"/>
      <c r="HX38" s="187"/>
      <c r="HY38" s="187"/>
      <c r="HZ38" s="187"/>
      <c r="IA38" s="187"/>
      <c r="IB38" s="187"/>
      <c r="IC38" s="187"/>
      <c r="ID38" s="187"/>
      <c r="IE38" s="187"/>
      <c r="IF38" s="187"/>
    </row>
    <row r="39" spans="1:240" ht="15.75" customHeight="1">
      <c r="A39" s="194" t="s">
        <v>404</v>
      </c>
      <c r="B39" s="195" t="s">
        <v>405</v>
      </c>
      <c r="C39" s="157">
        <v>10772</v>
      </c>
      <c r="D39" s="156">
        <v>124674</v>
      </c>
      <c r="E39" s="156">
        <v>124674</v>
      </c>
      <c r="F39" s="158"/>
      <c r="G39" s="157">
        <f>7086+1918</f>
        <v>9004</v>
      </c>
      <c r="H39" s="157"/>
      <c r="I39" s="159">
        <f t="shared" si="5"/>
        <v>0.83587077608614924</v>
      </c>
      <c r="J39" s="159">
        <f t="shared" si="6"/>
        <v>7.2220350674559244E-2</v>
      </c>
      <c r="K39" s="187"/>
      <c r="L39" s="187"/>
      <c r="M39" s="187"/>
      <c r="N39" s="187"/>
      <c r="O39" s="187"/>
      <c r="P39" s="187"/>
      <c r="Q39" s="187"/>
      <c r="R39" s="187"/>
      <c r="S39" s="187"/>
      <c r="T39" s="187"/>
      <c r="U39" s="187"/>
      <c r="V39" s="187"/>
      <c r="W39" s="187"/>
      <c r="X39" s="187"/>
      <c r="Y39" s="187"/>
      <c r="Z39" s="187"/>
      <c r="AA39" s="187"/>
      <c r="AB39" s="187"/>
      <c r="AC39" s="187"/>
      <c r="AD39" s="187"/>
      <c r="AE39" s="187"/>
      <c r="AF39" s="187"/>
      <c r="AG39" s="187"/>
      <c r="AH39" s="187"/>
      <c r="AI39" s="187"/>
      <c r="AJ39" s="187"/>
      <c r="AK39" s="187"/>
      <c r="AL39" s="187"/>
      <c r="AM39" s="187"/>
      <c r="AN39" s="187"/>
      <c r="AO39" s="187"/>
      <c r="AP39" s="187"/>
      <c r="AQ39" s="187"/>
      <c r="AR39" s="187"/>
      <c r="AS39" s="187"/>
      <c r="AT39" s="187"/>
      <c r="AU39" s="187"/>
      <c r="AV39" s="187"/>
      <c r="AW39" s="187"/>
      <c r="AX39" s="187"/>
      <c r="AY39" s="187"/>
      <c r="AZ39" s="187"/>
      <c r="BA39" s="187"/>
      <c r="BB39" s="187"/>
      <c r="BC39" s="187"/>
      <c r="BD39" s="187"/>
      <c r="BE39" s="187"/>
      <c r="BF39" s="187"/>
      <c r="BG39" s="187"/>
      <c r="BH39" s="187"/>
      <c r="BI39" s="187"/>
      <c r="BJ39" s="187"/>
      <c r="BK39" s="187"/>
      <c r="BL39" s="187"/>
      <c r="BM39" s="187"/>
      <c r="BN39" s="187"/>
      <c r="BO39" s="187"/>
      <c r="BP39" s="187"/>
      <c r="BQ39" s="187"/>
      <c r="BR39" s="187"/>
      <c r="BS39" s="187"/>
      <c r="BT39" s="187"/>
      <c r="BU39" s="187"/>
      <c r="BV39" s="187"/>
      <c r="BW39" s="187"/>
      <c r="BX39" s="187"/>
      <c r="BY39" s="187"/>
      <c r="BZ39" s="187"/>
      <c r="CA39" s="187"/>
      <c r="CB39" s="187"/>
      <c r="CC39" s="187"/>
      <c r="CD39" s="187"/>
      <c r="CE39" s="187"/>
      <c r="CF39" s="187"/>
      <c r="CG39" s="187"/>
      <c r="CH39" s="187"/>
      <c r="CI39" s="187"/>
      <c r="CJ39" s="187"/>
      <c r="CK39" s="187"/>
      <c r="CL39" s="187"/>
      <c r="CM39" s="187"/>
      <c r="CN39" s="187"/>
      <c r="CO39" s="187"/>
      <c r="CP39" s="187"/>
      <c r="CQ39" s="187"/>
      <c r="CR39" s="187"/>
      <c r="CS39" s="187"/>
      <c r="CT39" s="187"/>
      <c r="CU39" s="187"/>
      <c r="CV39" s="187"/>
      <c r="CW39" s="187"/>
      <c r="CX39" s="187"/>
      <c r="CY39" s="187"/>
      <c r="CZ39" s="187"/>
      <c r="DA39" s="187"/>
      <c r="DB39" s="187"/>
      <c r="DC39" s="187"/>
      <c r="DD39" s="187"/>
      <c r="DE39" s="187"/>
      <c r="DF39" s="187"/>
      <c r="DG39" s="187"/>
      <c r="DH39" s="187"/>
      <c r="DI39" s="187"/>
      <c r="DJ39" s="187"/>
      <c r="DK39" s="187"/>
      <c r="DL39" s="187"/>
      <c r="DM39" s="187"/>
      <c r="DN39" s="187"/>
      <c r="DO39" s="187"/>
      <c r="DP39" s="187"/>
      <c r="DQ39" s="187"/>
      <c r="DR39" s="187"/>
      <c r="DS39" s="187"/>
      <c r="DT39" s="187"/>
      <c r="DU39" s="187"/>
      <c r="DV39" s="187"/>
      <c r="DW39" s="187"/>
      <c r="DX39" s="187"/>
      <c r="DY39" s="187"/>
      <c r="DZ39" s="187"/>
      <c r="EA39" s="187"/>
      <c r="EB39" s="187"/>
      <c r="EC39" s="187"/>
      <c r="ED39" s="187"/>
      <c r="EE39" s="187"/>
      <c r="EF39" s="187"/>
      <c r="EG39" s="187"/>
      <c r="EH39" s="187"/>
      <c r="EI39" s="187"/>
      <c r="EJ39" s="187"/>
      <c r="EK39" s="187"/>
      <c r="EL39" s="187"/>
      <c r="EM39" s="187"/>
      <c r="EN39" s="187"/>
      <c r="EO39" s="187"/>
      <c r="EP39" s="187"/>
      <c r="EQ39" s="187"/>
      <c r="ER39" s="187"/>
      <c r="ES39" s="187"/>
      <c r="ET39" s="187"/>
      <c r="EU39" s="187"/>
      <c r="EV39" s="187"/>
      <c r="EW39" s="187"/>
      <c r="EX39" s="187"/>
      <c r="EY39" s="187"/>
      <c r="EZ39" s="187"/>
      <c r="FA39" s="187"/>
      <c r="FB39" s="187"/>
      <c r="FC39" s="187"/>
      <c r="FD39" s="187"/>
      <c r="FE39" s="187"/>
      <c r="FF39" s="187"/>
      <c r="FG39" s="187"/>
      <c r="FH39" s="187"/>
      <c r="FI39" s="187"/>
      <c r="FJ39" s="187"/>
      <c r="FK39" s="187"/>
      <c r="FL39" s="187"/>
      <c r="FM39" s="187"/>
      <c r="FN39" s="187"/>
      <c r="FO39" s="187"/>
      <c r="FP39" s="187"/>
      <c r="FQ39" s="187"/>
      <c r="FR39" s="187"/>
      <c r="FS39" s="187"/>
      <c r="FT39" s="187"/>
      <c r="FU39" s="187"/>
      <c r="FV39" s="187"/>
      <c r="FW39" s="187"/>
      <c r="FX39" s="187"/>
      <c r="FY39" s="187"/>
      <c r="FZ39" s="187"/>
      <c r="GA39" s="187"/>
      <c r="GB39" s="187"/>
      <c r="GC39" s="187"/>
      <c r="GD39" s="187"/>
      <c r="GE39" s="187"/>
      <c r="GF39" s="187"/>
      <c r="GG39" s="187"/>
      <c r="GH39" s="187"/>
      <c r="GI39" s="187"/>
      <c r="GJ39" s="187"/>
      <c r="GK39" s="187"/>
      <c r="GL39" s="187"/>
      <c r="GM39" s="187"/>
      <c r="GN39" s="187"/>
      <c r="GO39" s="187"/>
      <c r="GP39" s="187"/>
      <c r="GQ39" s="187"/>
      <c r="GR39" s="187"/>
      <c r="GS39" s="187"/>
      <c r="GT39" s="187"/>
      <c r="GU39" s="187"/>
      <c r="GV39" s="187"/>
      <c r="GW39" s="187"/>
      <c r="GX39" s="187"/>
      <c r="GY39" s="187"/>
      <c r="GZ39" s="187"/>
      <c r="HA39" s="187"/>
      <c r="HB39" s="187"/>
      <c r="HC39" s="187"/>
      <c r="HD39" s="187"/>
      <c r="HE39" s="187"/>
      <c r="HF39" s="187"/>
      <c r="HG39" s="187"/>
      <c r="HH39" s="187"/>
      <c r="HI39" s="187"/>
      <c r="HJ39" s="187"/>
      <c r="HK39" s="187"/>
      <c r="HL39" s="187"/>
      <c r="HM39" s="187"/>
      <c r="HN39" s="187"/>
      <c r="HO39" s="187"/>
      <c r="HP39" s="187"/>
      <c r="HQ39" s="187"/>
      <c r="HR39" s="187"/>
      <c r="HS39" s="187"/>
      <c r="HT39" s="187"/>
      <c r="HU39" s="187"/>
      <c r="HV39" s="187"/>
      <c r="HW39" s="187"/>
      <c r="HX39" s="187"/>
      <c r="HY39" s="187"/>
      <c r="HZ39" s="187"/>
      <c r="IA39" s="187"/>
      <c r="IB39" s="187"/>
      <c r="IC39" s="187"/>
      <c r="ID39" s="187"/>
      <c r="IE39" s="187"/>
      <c r="IF39" s="187"/>
    </row>
    <row r="40" spans="1:240" s="209" customFormat="1" ht="31.5" customHeight="1">
      <c r="A40" s="207">
        <v>2</v>
      </c>
      <c r="B40" s="168" t="s">
        <v>406</v>
      </c>
      <c r="C40" s="189">
        <f>C41+C44</f>
        <v>31636</v>
      </c>
      <c r="D40" s="190">
        <f>D41+D44</f>
        <v>713283</v>
      </c>
      <c r="E40" s="191"/>
      <c r="F40" s="189">
        <f>F41+F44</f>
        <v>713283</v>
      </c>
      <c r="G40" s="190">
        <f t="shared" ref="G40" si="7">G41+G44</f>
        <v>40300</v>
      </c>
      <c r="H40" s="190"/>
      <c r="I40" s="186">
        <f t="shared" si="5"/>
        <v>1.2738652168415729</v>
      </c>
      <c r="J40" s="186">
        <f t="shared" si="6"/>
        <v>5.6499313736623473E-2</v>
      </c>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c r="AP40" s="208"/>
      <c r="AQ40" s="208"/>
      <c r="AR40" s="208"/>
      <c r="AS40" s="208"/>
      <c r="AT40" s="208"/>
      <c r="AU40" s="208"/>
      <c r="AV40" s="208"/>
      <c r="AW40" s="208"/>
      <c r="AX40" s="208"/>
      <c r="AY40" s="208"/>
      <c r="AZ40" s="208"/>
      <c r="BA40" s="208"/>
      <c r="BB40" s="208"/>
      <c r="BC40" s="208"/>
      <c r="BD40" s="208"/>
      <c r="BE40" s="208"/>
      <c r="BF40" s="208"/>
      <c r="BG40" s="208"/>
      <c r="BH40" s="208"/>
      <c r="BI40" s="208"/>
      <c r="BJ40" s="208"/>
      <c r="BK40" s="208"/>
      <c r="BL40" s="208"/>
      <c r="BM40" s="208"/>
      <c r="BN40" s="208"/>
      <c r="BO40" s="208"/>
      <c r="BP40" s="208"/>
      <c r="BQ40" s="208"/>
      <c r="BR40" s="208"/>
      <c r="BS40" s="208"/>
      <c r="BT40" s="208"/>
      <c r="BU40" s="208"/>
      <c r="BV40" s="208"/>
      <c r="BW40" s="208"/>
      <c r="BX40" s="208"/>
      <c r="BY40" s="208"/>
      <c r="BZ40" s="208"/>
      <c r="CA40" s="208"/>
      <c r="CB40" s="208"/>
      <c r="CC40" s="208"/>
      <c r="CD40" s="208"/>
      <c r="CE40" s="208"/>
      <c r="CF40" s="208"/>
      <c r="CG40" s="208"/>
      <c r="CH40" s="208"/>
      <c r="CI40" s="208"/>
      <c r="CJ40" s="208"/>
      <c r="CK40" s="208"/>
      <c r="CL40" s="208"/>
      <c r="CM40" s="208"/>
      <c r="CN40" s="208"/>
      <c r="CO40" s="208"/>
      <c r="CP40" s="208"/>
      <c r="CQ40" s="208"/>
      <c r="CR40" s="208"/>
      <c r="CS40" s="208"/>
      <c r="CT40" s="208"/>
      <c r="CU40" s="208"/>
      <c r="CV40" s="208"/>
      <c r="CW40" s="208"/>
      <c r="CX40" s="208"/>
      <c r="CY40" s="208"/>
      <c r="CZ40" s="208"/>
      <c r="DA40" s="208"/>
      <c r="DB40" s="208"/>
      <c r="DC40" s="208"/>
      <c r="DD40" s="208"/>
      <c r="DE40" s="208"/>
      <c r="DF40" s="208"/>
      <c r="DG40" s="208"/>
      <c r="DH40" s="208"/>
      <c r="DI40" s="208"/>
      <c r="DJ40" s="208"/>
      <c r="DK40" s="208"/>
      <c r="DL40" s="208"/>
      <c r="DM40" s="208"/>
      <c r="DN40" s="208"/>
      <c r="DO40" s="208"/>
      <c r="DP40" s="208"/>
      <c r="DQ40" s="208"/>
      <c r="DR40" s="208"/>
      <c r="DS40" s="208"/>
      <c r="DT40" s="208"/>
      <c r="DU40" s="208"/>
      <c r="DV40" s="208"/>
      <c r="DW40" s="208"/>
      <c r="DX40" s="208"/>
      <c r="DY40" s="208"/>
      <c r="DZ40" s="208"/>
      <c r="EA40" s="208"/>
      <c r="EB40" s="208"/>
      <c r="EC40" s="208"/>
      <c r="ED40" s="208"/>
      <c r="EE40" s="208"/>
      <c r="EF40" s="208"/>
      <c r="EG40" s="208"/>
      <c r="EH40" s="208"/>
      <c r="EI40" s="208"/>
      <c r="EJ40" s="208"/>
      <c r="EK40" s="208"/>
      <c r="EL40" s="208"/>
      <c r="EM40" s="208"/>
      <c r="EN40" s="208"/>
      <c r="EO40" s="208"/>
      <c r="EP40" s="208"/>
      <c r="EQ40" s="208"/>
      <c r="ER40" s="208"/>
      <c r="ES40" s="208"/>
      <c r="ET40" s="208"/>
      <c r="EU40" s="208"/>
      <c r="EV40" s="208"/>
      <c r="EW40" s="208"/>
      <c r="EX40" s="208"/>
      <c r="EY40" s="208"/>
      <c r="EZ40" s="208"/>
      <c r="FA40" s="208"/>
      <c r="FB40" s="208"/>
      <c r="FC40" s="208"/>
      <c r="FD40" s="208"/>
      <c r="FE40" s="208"/>
      <c r="FF40" s="208"/>
      <c r="FG40" s="208"/>
      <c r="FH40" s="208"/>
      <c r="FI40" s="208"/>
      <c r="FJ40" s="208"/>
      <c r="FK40" s="208"/>
      <c r="FL40" s="208"/>
      <c r="FM40" s="208"/>
      <c r="FN40" s="208"/>
      <c r="FO40" s="208"/>
      <c r="FP40" s="208"/>
      <c r="FQ40" s="208"/>
      <c r="FR40" s="208"/>
      <c r="FS40" s="208"/>
      <c r="FT40" s="208"/>
      <c r="FU40" s="208"/>
      <c r="FV40" s="208"/>
      <c r="FW40" s="208"/>
      <c r="FX40" s="208"/>
      <c r="FY40" s="208"/>
      <c r="FZ40" s="208"/>
      <c r="GA40" s="208"/>
      <c r="GB40" s="208"/>
      <c r="GC40" s="208"/>
      <c r="GD40" s="208"/>
      <c r="GE40" s="208"/>
      <c r="GF40" s="208"/>
      <c r="GG40" s="208"/>
      <c r="GH40" s="208"/>
      <c r="GI40" s="208"/>
      <c r="GJ40" s="208"/>
      <c r="GK40" s="208"/>
      <c r="GL40" s="208"/>
      <c r="GM40" s="208"/>
      <c r="GN40" s="208"/>
      <c r="GO40" s="208"/>
      <c r="GP40" s="208"/>
      <c r="GQ40" s="208"/>
      <c r="GR40" s="208"/>
      <c r="GS40" s="208"/>
      <c r="GT40" s="208"/>
      <c r="GU40" s="208"/>
      <c r="GV40" s="208"/>
      <c r="GW40" s="208"/>
      <c r="GX40" s="208"/>
      <c r="GY40" s="208"/>
      <c r="GZ40" s="208"/>
      <c r="HA40" s="208"/>
      <c r="HB40" s="208"/>
      <c r="HC40" s="208"/>
      <c r="HD40" s="208"/>
      <c r="HE40" s="208"/>
      <c r="HF40" s="208"/>
      <c r="HG40" s="208"/>
      <c r="HH40" s="208"/>
      <c r="HI40" s="208"/>
      <c r="HJ40" s="208"/>
      <c r="HK40" s="208"/>
      <c r="HL40" s="208"/>
      <c r="HM40" s="208"/>
      <c r="HN40" s="208"/>
      <c r="HO40" s="208"/>
      <c r="HP40" s="208"/>
      <c r="HQ40" s="208"/>
      <c r="HR40" s="208"/>
      <c r="HS40" s="208"/>
      <c r="HT40" s="208"/>
      <c r="HU40" s="208"/>
      <c r="HV40" s="208"/>
      <c r="HW40" s="208"/>
      <c r="HX40" s="208"/>
      <c r="HY40" s="208"/>
      <c r="HZ40" s="208"/>
      <c r="IA40" s="208"/>
      <c r="IB40" s="208"/>
      <c r="IC40" s="208"/>
      <c r="ID40" s="208"/>
      <c r="IE40" s="208"/>
      <c r="IF40" s="208"/>
    </row>
    <row r="41" spans="1:240" ht="15.75" customHeight="1">
      <c r="A41" s="194" t="s">
        <v>98</v>
      </c>
      <c r="B41" s="154" t="s">
        <v>407</v>
      </c>
      <c r="C41" s="156">
        <f>C42+C43</f>
        <v>1636</v>
      </c>
      <c r="D41" s="157">
        <f>D42+D43</f>
        <v>148192</v>
      </c>
      <c r="E41" s="158"/>
      <c r="F41" s="156">
        <f>F42+F43</f>
        <v>148192</v>
      </c>
      <c r="G41" s="157">
        <f>G42+G43</f>
        <v>5300</v>
      </c>
      <c r="H41" s="157"/>
      <c r="I41" s="159">
        <f t="shared" si="5"/>
        <v>3.2396088019559901</v>
      </c>
      <c r="J41" s="159">
        <f t="shared" si="6"/>
        <v>3.5764413733534874E-2</v>
      </c>
      <c r="K41" s="160"/>
      <c r="L41" s="160"/>
      <c r="M41" s="160"/>
      <c r="N41" s="160"/>
      <c r="O41" s="160"/>
      <c r="P41" s="160"/>
      <c r="Q41" s="160"/>
      <c r="R41" s="160"/>
      <c r="S41" s="160"/>
      <c r="T41" s="160"/>
      <c r="U41" s="160"/>
      <c r="V41" s="160"/>
      <c r="W41" s="160"/>
      <c r="X41" s="160"/>
      <c r="Y41" s="160"/>
      <c r="Z41" s="160"/>
      <c r="AA41" s="160"/>
      <c r="AB41" s="160"/>
      <c r="AC41" s="160"/>
      <c r="AD41" s="160"/>
      <c r="AE41" s="160"/>
      <c r="AF41" s="160"/>
      <c r="AG41" s="160"/>
      <c r="AH41" s="160"/>
      <c r="AI41" s="160"/>
      <c r="AJ41" s="160"/>
      <c r="AK41" s="160"/>
      <c r="AL41" s="160"/>
      <c r="AM41" s="160"/>
      <c r="AN41" s="160"/>
      <c r="AO41" s="160"/>
      <c r="AP41" s="160"/>
      <c r="AQ41" s="160"/>
      <c r="AR41" s="160"/>
      <c r="AS41" s="160"/>
      <c r="AT41" s="160"/>
      <c r="AU41" s="160"/>
      <c r="AV41" s="160"/>
      <c r="AW41" s="160"/>
      <c r="AX41" s="160"/>
      <c r="AY41" s="160"/>
      <c r="AZ41" s="160"/>
      <c r="BA41" s="160"/>
      <c r="BB41" s="160"/>
      <c r="BC41" s="160"/>
      <c r="BD41" s="160"/>
      <c r="BE41" s="160"/>
      <c r="BF41" s="160"/>
      <c r="BG41" s="160"/>
      <c r="BH41" s="160"/>
      <c r="BI41" s="160"/>
      <c r="BJ41" s="160"/>
      <c r="BK41" s="160"/>
      <c r="BL41" s="160"/>
      <c r="BM41" s="160"/>
      <c r="BN41" s="160"/>
      <c r="BO41" s="160"/>
      <c r="BP41" s="160"/>
      <c r="BQ41" s="160"/>
      <c r="BR41" s="160"/>
      <c r="BS41" s="160"/>
      <c r="BT41" s="160"/>
      <c r="BU41" s="160"/>
      <c r="BV41" s="160"/>
      <c r="BW41" s="160"/>
      <c r="BX41" s="160"/>
      <c r="BY41" s="160"/>
      <c r="BZ41" s="160"/>
      <c r="CA41" s="160"/>
      <c r="CB41" s="160"/>
      <c r="CC41" s="160"/>
      <c r="CD41" s="160"/>
      <c r="CE41" s="160"/>
      <c r="CF41" s="160"/>
      <c r="CG41" s="160"/>
      <c r="CH41" s="160"/>
      <c r="CI41" s="160"/>
      <c r="CJ41" s="160"/>
      <c r="CK41" s="160"/>
      <c r="CL41" s="160"/>
      <c r="CM41" s="160"/>
      <c r="CN41" s="160"/>
      <c r="CO41" s="160"/>
      <c r="CP41" s="160"/>
      <c r="CQ41" s="160"/>
      <c r="CR41" s="160"/>
      <c r="CS41" s="160"/>
      <c r="CT41" s="160"/>
      <c r="CU41" s="160"/>
      <c r="CV41" s="160"/>
      <c r="CW41" s="160"/>
      <c r="CX41" s="160"/>
      <c r="CY41" s="160"/>
      <c r="CZ41" s="160"/>
      <c r="DA41" s="160"/>
      <c r="DB41" s="160"/>
      <c r="DC41" s="160"/>
      <c r="DD41" s="160"/>
      <c r="DE41" s="160"/>
      <c r="DF41" s="160"/>
      <c r="DG41" s="160"/>
      <c r="DH41" s="160"/>
      <c r="DI41" s="160"/>
      <c r="DJ41" s="160"/>
      <c r="DK41" s="160"/>
      <c r="DL41" s="160"/>
      <c r="DM41" s="160"/>
      <c r="DN41" s="160"/>
      <c r="DO41" s="160"/>
      <c r="DP41" s="160"/>
      <c r="DQ41" s="160"/>
      <c r="DR41" s="160"/>
      <c r="DS41" s="160"/>
      <c r="DT41" s="160"/>
      <c r="DU41" s="160"/>
      <c r="DV41" s="160"/>
      <c r="DW41" s="160"/>
      <c r="DX41" s="160"/>
      <c r="DY41" s="160"/>
      <c r="DZ41" s="160"/>
      <c r="EA41" s="160"/>
      <c r="EB41" s="160"/>
      <c r="EC41" s="160"/>
      <c r="ED41" s="160"/>
      <c r="EE41" s="160"/>
      <c r="EF41" s="160"/>
      <c r="EG41" s="160"/>
      <c r="EH41" s="160"/>
      <c r="EI41" s="160"/>
      <c r="EJ41" s="160"/>
      <c r="EK41" s="160"/>
      <c r="EL41" s="160"/>
      <c r="EM41" s="160"/>
      <c r="EN41" s="160"/>
      <c r="EO41" s="160"/>
      <c r="EP41" s="160"/>
      <c r="EQ41" s="160"/>
      <c r="ER41" s="160"/>
      <c r="ES41" s="160"/>
      <c r="ET41" s="160"/>
      <c r="EU41" s="160"/>
      <c r="EV41" s="160"/>
      <c r="EW41" s="160"/>
      <c r="EX41" s="160"/>
      <c r="EY41" s="160"/>
      <c r="EZ41" s="160"/>
      <c r="FA41" s="160"/>
      <c r="FB41" s="160"/>
      <c r="FC41" s="160"/>
      <c r="FD41" s="160"/>
      <c r="FE41" s="160"/>
      <c r="FF41" s="160"/>
      <c r="FG41" s="160"/>
      <c r="FH41" s="160"/>
      <c r="FI41" s="160"/>
      <c r="FJ41" s="160"/>
      <c r="FK41" s="160"/>
      <c r="FL41" s="160"/>
      <c r="FM41" s="160"/>
      <c r="FN41" s="160"/>
      <c r="FO41" s="160"/>
      <c r="FP41" s="160"/>
      <c r="FQ41" s="160"/>
      <c r="FR41" s="160"/>
      <c r="FS41" s="160"/>
      <c r="FT41" s="160"/>
      <c r="FU41" s="160"/>
      <c r="FV41" s="160"/>
      <c r="FW41" s="160"/>
      <c r="FX41" s="160"/>
      <c r="FY41" s="160"/>
      <c r="FZ41" s="160"/>
      <c r="GA41" s="160"/>
      <c r="GB41" s="160"/>
      <c r="GC41" s="160"/>
      <c r="GD41" s="160"/>
      <c r="GE41" s="160"/>
      <c r="GF41" s="160"/>
      <c r="GG41" s="160"/>
      <c r="GH41" s="160"/>
      <c r="GI41" s="160"/>
      <c r="GJ41" s="160"/>
      <c r="GK41" s="160"/>
      <c r="GL41" s="160"/>
      <c r="GM41" s="160"/>
      <c r="GN41" s="160"/>
      <c r="GO41" s="160"/>
      <c r="GP41" s="160"/>
      <c r="GQ41" s="160"/>
      <c r="GR41" s="160"/>
      <c r="GS41" s="160"/>
      <c r="GT41" s="160"/>
      <c r="GU41" s="160"/>
      <c r="GV41" s="160"/>
      <c r="GW41" s="160"/>
      <c r="GX41" s="160"/>
      <c r="GY41" s="160"/>
      <c r="GZ41" s="160"/>
      <c r="HA41" s="160"/>
      <c r="HB41" s="160"/>
      <c r="HC41" s="160"/>
      <c r="HD41" s="160"/>
      <c r="HE41" s="160"/>
      <c r="HF41" s="160"/>
      <c r="HG41" s="160"/>
      <c r="HH41" s="160"/>
      <c r="HI41" s="160"/>
      <c r="HJ41" s="160"/>
      <c r="HK41" s="160"/>
      <c r="HL41" s="160"/>
      <c r="HM41" s="160"/>
      <c r="HN41" s="160"/>
      <c r="HO41" s="160"/>
      <c r="HP41" s="160"/>
      <c r="HQ41" s="160"/>
      <c r="HR41" s="160"/>
      <c r="HS41" s="160"/>
      <c r="HT41" s="160"/>
      <c r="HU41" s="160"/>
      <c r="HV41" s="160"/>
      <c r="HW41" s="160"/>
      <c r="HX41" s="160"/>
      <c r="HY41" s="160"/>
      <c r="HZ41" s="160"/>
      <c r="IA41" s="160"/>
      <c r="IB41" s="160"/>
      <c r="IC41" s="160"/>
      <c r="ID41" s="160"/>
      <c r="IE41" s="160"/>
      <c r="IF41" s="160"/>
    </row>
    <row r="42" spans="1:240" s="202" customFormat="1" ht="31.5" customHeight="1">
      <c r="A42" s="210" t="s">
        <v>47</v>
      </c>
      <c r="B42" s="164" t="s">
        <v>408</v>
      </c>
      <c r="C42" s="157">
        <v>990</v>
      </c>
      <c r="D42" s="157">
        <v>88300</v>
      </c>
      <c r="E42" s="158"/>
      <c r="F42" s="156">
        <v>88300</v>
      </c>
      <c r="G42" s="157">
        <v>2800</v>
      </c>
      <c r="H42" s="157"/>
      <c r="I42" s="159">
        <f t="shared" si="5"/>
        <v>2.8282828282828283</v>
      </c>
      <c r="J42" s="159">
        <f t="shared" si="6"/>
        <v>3.1710079275198186E-2</v>
      </c>
      <c r="K42" s="200"/>
      <c r="L42" s="200"/>
      <c r="M42" s="200"/>
      <c r="N42" s="200"/>
      <c r="O42" s="200"/>
      <c r="P42" s="200"/>
      <c r="Q42" s="200"/>
      <c r="R42" s="200"/>
      <c r="S42" s="200"/>
      <c r="T42" s="200"/>
      <c r="U42" s="200"/>
      <c r="V42" s="200"/>
      <c r="W42" s="200"/>
      <c r="X42" s="200"/>
      <c r="Y42" s="200"/>
      <c r="Z42" s="200"/>
      <c r="AA42" s="200"/>
      <c r="AB42" s="200"/>
      <c r="AC42" s="200"/>
      <c r="AD42" s="200"/>
      <c r="AE42" s="200"/>
      <c r="AF42" s="200"/>
      <c r="AG42" s="200"/>
      <c r="AH42" s="200"/>
      <c r="AI42" s="200"/>
      <c r="AJ42" s="200"/>
      <c r="AK42" s="200"/>
      <c r="AL42" s="200"/>
      <c r="AM42" s="200"/>
      <c r="AN42" s="200"/>
      <c r="AO42" s="200"/>
      <c r="AP42" s="200"/>
      <c r="AQ42" s="200"/>
      <c r="AR42" s="200"/>
      <c r="AS42" s="200"/>
      <c r="AT42" s="200"/>
      <c r="AU42" s="200"/>
      <c r="AV42" s="200"/>
      <c r="AW42" s="200"/>
      <c r="AX42" s="200"/>
      <c r="AY42" s="200"/>
      <c r="AZ42" s="200"/>
      <c r="BA42" s="200"/>
      <c r="BB42" s="200"/>
      <c r="BC42" s="200"/>
      <c r="BD42" s="200"/>
      <c r="BE42" s="200"/>
      <c r="BF42" s="200"/>
      <c r="BG42" s="200"/>
      <c r="BH42" s="200"/>
      <c r="BI42" s="200"/>
      <c r="BJ42" s="200"/>
      <c r="BK42" s="200"/>
      <c r="BL42" s="200"/>
      <c r="BM42" s="200"/>
      <c r="BN42" s="200"/>
      <c r="BO42" s="200"/>
      <c r="BP42" s="200"/>
      <c r="BQ42" s="200"/>
      <c r="BR42" s="200"/>
      <c r="BS42" s="200"/>
      <c r="BT42" s="200"/>
      <c r="BU42" s="200"/>
      <c r="BV42" s="200"/>
      <c r="BW42" s="200"/>
      <c r="BX42" s="200"/>
      <c r="BY42" s="200"/>
      <c r="BZ42" s="200"/>
      <c r="CA42" s="200"/>
      <c r="CB42" s="200"/>
      <c r="CC42" s="200"/>
      <c r="CD42" s="200"/>
      <c r="CE42" s="200"/>
      <c r="CF42" s="200"/>
      <c r="CG42" s="200"/>
      <c r="CH42" s="200"/>
      <c r="CI42" s="200"/>
      <c r="CJ42" s="200"/>
      <c r="CK42" s="200"/>
      <c r="CL42" s="200"/>
      <c r="CM42" s="200"/>
      <c r="CN42" s="200"/>
      <c r="CO42" s="200"/>
      <c r="CP42" s="200"/>
      <c r="CQ42" s="200"/>
      <c r="CR42" s="200"/>
      <c r="CS42" s="200"/>
      <c r="CT42" s="200"/>
      <c r="CU42" s="200"/>
      <c r="CV42" s="200"/>
      <c r="CW42" s="200"/>
      <c r="CX42" s="200"/>
      <c r="CY42" s="200"/>
      <c r="CZ42" s="200"/>
      <c r="DA42" s="200"/>
      <c r="DB42" s="200"/>
      <c r="DC42" s="200"/>
      <c r="DD42" s="200"/>
      <c r="DE42" s="200"/>
      <c r="DF42" s="200"/>
      <c r="DG42" s="200"/>
      <c r="DH42" s="200"/>
      <c r="DI42" s="200"/>
      <c r="DJ42" s="200"/>
      <c r="DK42" s="200"/>
      <c r="DL42" s="200"/>
      <c r="DM42" s="200"/>
      <c r="DN42" s="200"/>
      <c r="DO42" s="200"/>
      <c r="DP42" s="200"/>
      <c r="DQ42" s="200"/>
      <c r="DR42" s="200"/>
      <c r="DS42" s="200"/>
      <c r="DT42" s="200"/>
      <c r="DU42" s="200"/>
      <c r="DV42" s="200"/>
      <c r="DW42" s="200"/>
      <c r="DX42" s="200"/>
      <c r="DY42" s="200"/>
      <c r="DZ42" s="200"/>
      <c r="EA42" s="200"/>
      <c r="EB42" s="200"/>
      <c r="EC42" s="200"/>
      <c r="ED42" s="200"/>
      <c r="EE42" s="200"/>
      <c r="EF42" s="200"/>
      <c r="EG42" s="200"/>
      <c r="EH42" s="200"/>
      <c r="EI42" s="200"/>
      <c r="EJ42" s="200"/>
      <c r="EK42" s="200"/>
      <c r="EL42" s="200"/>
      <c r="EM42" s="200"/>
      <c r="EN42" s="200"/>
      <c r="EO42" s="200"/>
      <c r="EP42" s="200"/>
      <c r="EQ42" s="200"/>
      <c r="ER42" s="200"/>
      <c r="ES42" s="200"/>
      <c r="ET42" s="200"/>
      <c r="EU42" s="200"/>
      <c r="EV42" s="200"/>
      <c r="EW42" s="200"/>
      <c r="EX42" s="200"/>
      <c r="EY42" s="200"/>
      <c r="EZ42" s="200"/>
      <c r="FA42" s="200"/>
      <c r="FB42" s="200"/>
      <c r="FC42" s="200"/>
      <c r="FD42" s="200"/>
      <c r="FE42" s="200"/>
      <c r="FF42" s="200"/>
      <c r="FG42" s="200"/>
      <c r="FH42" s="200"/>
      <c r="FI42" s="200"/>
      <c r="FJ42" s="200"/>
      <c r="FK42" s="200"/>
      <c r="FL42" s="200"/>
      <c r="FM42" s="200"/>
      <c r="FN42" s="200"/>
      <c r="FO42" s="200"/>
      <c r="FP42" s="200"/>
      <c r="FQ42" s="200"/>
      <c r="FR42" s="200"/>
      <c r="FS42" s="200"/>
      <c r="FT42" s="200"/>
      <c r="FU42" s="200"/>
      <c r="FV42" s="200"/>
      <c r="FW42" s="200"/>
      <c r="FX42" s="200"/>
      <c r="FY42" s="200"/>
      <c r="FZ42" s="200"/>
      <c r="GA42" s="200"/>
      <c r="GB42" s="200"/>
      <c r="GC42" s="200"/>
      <c r="GD42" s="200"/>
      <c r="GE42" s="200"/>
      <c r="GF42" s="200"/>
      <c r="GG42" s="200"/>
      <c r="GH42" s="200"/>
      <c r="GI42" s="200"/>
      <c r="GJ42" s="200"/>
      <c r="GK42" s="200"/>
      <c r="GL42" s="200"/>
      <c r="GM42" s="200"/>
      <c r="GN42" s="200"/>
      <c r="GO42" s="200"/>
      <c r="GP42" s="200"/>
      <c r="GQ42" s="200"/>
      <c r="GR42" s="200"/>
      <c r="GS42" s="200"/>
      <c r="GT42" s="200"/>
      <c r="GU42" s="200"/>
      <c r="GV42" s="200"/>
      <c r="GW42" s="200"/>
      <c r="GX42" s="200"/>
      <c r="GY42" s="200"/>
      <c r="GZ42" s="200"/>
      <c r="HA42" s="200"/>
      <c r="HB42" s="200"/>
      <c r="HC42" s="200"/>
      <c r="HD42" s="200"/>
      <c r="HE42" s="200"/>
      <c r="HF42" s="200"/>
      <c r="HG42" s="200"/>
      <c r="HH42" s="200"/>
      <c r="HI42" s="200"/>
      <c r="HJ42" s="200"/>
      <c r="HK42" s="200"/>
      <c r="HL42" s="200"/>
      <c r="HM42" s="200"/>
      <c r="HN42" s="200"/>
      <c r="HO42" s="200"/>
      <c r="HP42" s="200"/>
      <c r="HQ42" s="200"/>
      <c r="HR42" s="200"/>
      <c r="HS42" s="200"/>
      <c r="HT42" s="200"/>
      <c r="HU42" s="200"/>
      <c r="HV42" s="200"/>
      <c r="HW42" s="200"/>
      <c r="HX42" s="200"/>
      <c r="HY42" s="200"/>
      <c r="HZ42" s="200"/>
      <c r="IA42" s="200"/>
      <c r="IB42" s="200"/>
      <c r="IC42" s="200"/>
      <c r="ID42" s="200"/>
      <c r="IE42" s="200"/>
      <c r="IF42" s="200"/>
    </row>
    <row r="43" spans="1:240" s="202" customFormat="1" ht="15.75" customHeight="1">
      <c r="A43" s="210" t="s">
        <v>47</v>
      </c>
      <c r="B43" s="164" t="s">
        <v>409</v>
      </c>
      <c r="C43" s="157">
        <v>646</v>
      </c>
      <c r="D43" s="157">
        <v>59892</v>
      </c>
      <c r="E43" s="158"/>
      <c r="F43" s="156">
        <v>59892</v>
      </c>
      <c r="G43" s="157">
        <v>2500</v>
      </c>
      <c r="H43" s="157"/>
      <c r="I43" s="159">
        <f t="shared" si="5"/>
        <v>3.8699690402476778</v>
      </c>
      <c r="J43" s="159">
        <f t="shared" si="6"/>
        <v>4.1741801910104855E-2</v>
      </c>
      <c r="K43" s="200"/>
      <c r="L43" s="200"/>
      <c r="M43" s="200"/>
      <c r="N43" s="200"/>
      <c r="O43" s="200"/>
      <c r="P43" s="200"/>
      <c r="Q43" s="200"/>
      <c r="R43" s="200"/>
      <c r="S43" s="200"/>
      <c r="T43" s="200"/>
      <c r="U43" s="200"/>
      <c r="V43" s="200"/>
      <c r="W43" s="200"/>
      <c r="X43" s="200"/>
      <c r="Y43" s="200"/>
      <c r="Z43" s="200"/>
      <c r="AA43" s="200"/>
      <c r="AB43" s="200"/>
      <c r="AC43" s="200"/>
      <c r="AD43" s="200"/>
      <c r="AE43" s="200"/>
      <c r="AF43" s="200"/>
      <c r="AG43" s="200"/>
      <c r="AH43" s="200"/>
      <c r="AI43" s="200"/>
      <c r="AJ43" s="200"/>
      <c r="AK43" s="200"/>
      <c r="AL43" s="200"/>
      <c r="AM43" s="200"/>
      <c r="AN43" s="200"/>
      <c r="AO43" s="200"/>
      <c r="AP43" s="200"/>
      <c r="AQ43" s="200"/>
      <c r="AR43" s="200"/>
      <c r="AS43" s="200"/>
      <c r="AT43" s="200"/>
      <c r="AU43" s="200"/>
      <c r="AV43" s="200"/>
      <c r="AW43" s="200"/>
      <c r="AX43" s="200"/>
      <c r="AY43" s="200"/>
      <c r="AZ43" s="200"/>
      <c r="BA43" s="200"/>
      <c r="BB43" s="200"/>
      <c r="BC43" s="200"/>
      <c r="BD43" s="200"/>
      <c r="BE43" s="200"/>
      <c r="BF43" s="200"/>
      <c r="BG43" s="200"/>
      <c r="BH43" s="200"/>
      <c r="BI43" s="200"/>
      <c r="BJ43" s="200"/>
      <c r="BK43" s="200"/>
      <c r="BL43" s="200"/>
      <c r="BM43" s="200"/>
      <c r="BN43" s="200"/>
      <c r="BO43" s="200"/>
      <c r="BP43" s="200"/>
      <c r="BQ43" s="200"/>
      <c r="BR43" s="200"/>
      <c r="BS43" s="200"/>
      <c r="BT43" s="200"/>
      <c r="BU43" s="200"/>
      <c r="BV43" s="200"/>
      <c r="BW43" s="200"/>
      <c r="BX43" s="200"/>
      <c r="BY43" s="200"/>
      <c r="BZ43" s="200"/>
      <c r="CA43" s="200"/>
      <c r="CB43" s="200"/>
      <c r="CC43" s="200"/>
      <c r="CD43" s="200"/>
      <c r="CE43" s="200"/>
      <c r="CF43" s="200"/>
      <c r="CG43" s="200"/>
      <c r="CH43" s="200"/>
      <c r="CI43" s="200"/>
      <c r="CJ43" s="200"/>
      <c r="CK43" s="200"/>
      <c r="CL43" s="200"/>
      <c r="CM43" s="200"/>
      <c r="CN43" s="200"/>
      <c r="CO43" s="200"/>
      <c r="CP43" s="200"/>
      <c r="CQ43" s="200"/>
      <c r="CR43" s="200"/>
      <c r="CS43" s="200"/>
      <c r="CT43" s="200"/>
      <c r="CU43" s="200"/>
      <c r="CV43" s="200"/>
      <c r="CW43" s="200"/>
      <c r="CX43" s="200"/>
      <c r="CY43" s="200"/>
      <c r="CZ43" s="200"/>
      <c r="DA43" s="200"/>
      <c r="DB43" s="200"/>
      <c r="DC43" s="200"/>
      <c r="DD43" s="200"/>
      <c r="DE43" s="200"/>
      <c r="DF43" s="200"/>
      <c r="DG43" s="200"/>
      <c r="DH43" s="200"/>
      <c r="DI43" s="200"/>
      <c r="DJ43" s="200"/>
      <c r="DK43" s="200"/>
      <c r="DL43" s="200"/>
      <c r="DM43" s="200"/>
      <c r="DN43" s="200"/>
      <c r="DO43" s="200"/>
      <c r="DP43" s="200"/>
      <c r="DQ43" s="200"/>
      <c r="DR43" s="200"/>
      <c r="DS43" s="200"/>
      <c r="DT43" s="200"/>
      <c r="DU43" s="200"/>
      <c r="DV43" s="200"/>
      <c r="DW43" s="200"/>
      <c r="DX43" s="200"/>
      <c r="DY43" s="200"/>
      <c r="DZ43" s="200"/>
      <c r="EA43" s="200"/>
      <c r="EB43" s="200"/>
      <c r="EC43" s="200"/>
      <c r="ED43" s="200"/>
      <c r="EE43" s="200"/>
      <c r="EF43" s="200"/>
      <c r="EG43" s="200"/>
      <c r="EH43" s="200"/>
      <c r="EI43" s="200"/>
      <c r="EJ43" s="200"/>
      <c r="EK43" s="200"/>
      <c r="EL43" s="200"/>
      <c r="EM43" s="200"/>
      <c r="EN43" s="200"/>
      <c r="EO43" s="200"/>
      <c r="EP43" s="200"/>
      <c r="EQ43" s="200"/>
      <c r="ER43" s="200"/>
      <c r="ES43" s="200"/>
      <c r="ET43" s="200"/>
      <c r="EU43" s="200"/>
      <c r="EV43" s="200"/>
      <c r="EW43" s="200"/>
      <c r="EX43" s="200"/>
      <c r="EY43" s="200"/>
      <c r="EZ43" s="200"/>
      <c r="FA43" s="200"/>
      <c r="FB43" s="200"/>
      <c r="FC43" s="200"/>
      <c r="FD43" s="200"/>
      <c r="FE43" s="200"/>
      <c r="FF43" s="200"/>
      <c r="FG43" s="200"/>
      <c r="FH43" s="200"/>
      <c r="FI43" s="200"/>
      <c r="FJ43" s="200"/>
      <c r="FK43" s="200"/>
      <c r="FL43" s="200"/>
      <c r="FM43" s="200"/>
      <c r="FN43" s="200"/>
      <c r="FO43" s="200"/>
      <c r="FP43" s="200"/>
      <c r="FQ43" s="200"/>
      <c r="FR43" s="200"/>
      <c r="FS43" s="200"/>
      <c r="FT43" s="200"/>
      <c r="FU43" s="200"/>
      <c r="FV43" s="200"/>
      <c r="FW43" s="200"/>
      <c r="FX43" s="200"/>
      <c r="FY43" s="200"/>
      <c r="FZ43" s="200"/>
      <c r="GA43" s="200"/>
      <c r="GB43" s="200"/>
      <c r="GC43" s="200"/>
      <c r="GD43" s="200"/>
      <c r="GE43" s="200"/>
      <c r="GF43" s="200"/>
      <c r="GG43" s="200"/>
      <c r="GH43" s="200"/>
      <c r="GI43" s="200"/>
      <c r="GJ43" s="200"/>
      <c r="GK43" s="200"/>
      <c r="GL43" s="200"/>
      <c r="GM43" s="200"/>
      <c r="GN43" s="200"/>
      <c r="GO43" s="200"/>
      <c r="GP43" s="200"/>
      <c r="GQ43" s="200"/>
      <c r="GR43" s="200"/>
      <c r="GS43" s="200"/>
      <c r="GT43" s="200"/>
      <c r="GU43" s="200"/>
      <c r="GV43" s="200"/>
      <c r="GW43" s="200"/>
      <c r="GX43" s="200"/>
      <c r="GY43" s="200"/>
      <c r="GZ43" s="200"/>
      <c r="HA43" s="200"/>
      <c r="HB43" s="200"/>
      <c r="HC43" s="200"/>
      <c r="HD43" s="200"/>
      <c r="HE43" s="200"/>
      <c r="HF43" s="200"/>
      <c r="HG43" s="200"/>
      <c r="HH43" s="200"/>
      <c r="HI43" s="200"/>
      <c r="HJ43" s="200"/>
      <c r="HK43" s="200"/>
      <c r="HL43" s="200"/>
      <c r="HM43" s="200"/>
      <c r="HN43" s="200"/>
      <c r="HO43" s="200"/>
      <c r="HP43" s="200"/>
      <c r="HQ43" s="200"/>
      <c r="HR43" s="200"/>
      <c r="HS43" s="200"/>
      <c r="HT43" s="200"/>
      <c r="HU43" s="200"/>
      <c r="HV43" s="200"/>
      <c r="HW43" s="200"/>
      <c r="HX43" s="200"/>
      <c r="HY43" s="200"/>
      <c r="HZ43" s="200"/>
      <c r="IA43" s="200"/>
      <c r="IB43" s="200"/>
      <c r="IC43" s="200"/>
      <c r="ID43" s="200"/>
      <c r="IE43" s="200"/>
      <c r="IF43" s="200"/>
    </row>
    <row r="44" spans="1:240" ht="15.75" customHeight="1">
      <c r="A44" s="194" t="s">
        <v>99</v>
      </c>
      <c r="B44" s="154" t="s">
        <v>410</v>
      </c>
      <c r="C44" s="157">
        <v>30000</v>
      </c>
      <c r="D44" s="157">
        <f>E44+F44</f>
        <v>565091</v>
      </c>
      <c r="E44" s="156"/>
      <c r="F44" s="156">
        <v>565091</v>
      </c>
      <c r="G44" s="157">
        <f>10000+25000</f>
        <v>35000</v>
      </c>
      <c r="H44" s="157"/>
      <c r="I44" s="159">
        <f t="shared" si="5"/>
        <v>1.1666666666666667</v>
      </c>
      <c r="J44" s="159">
        <f>G44/D44</f>
        <v>6.1936926972823846E-2</v>
      </c>
      <c r="K44" s="160"/>
      <c r="L44" s="160"/>
      <c r="M44" s="160"/>
      <c r="N44" s="160"/>
      <c r="O44" s="160"/>
      <c r="P44" s="160"/>
      <c r="Q44" s="160"/>
      <c r="R44" s="160"/>
      <c r="S44" s="160"/>
      <c r="T44" s="160"/>
      <c r="U44" s="160"/>
      <c r="V44" s="160"/>
      <c r="W44" s="160"/>
      <c r="X44" s="160"/>
      <c r="Y44" s="160"/>
      <c r="Z44" s="160"/>
      <c r="AA44" s="160"/>
      <c r="AB44" s="160"/>
      <c r="AC44" s="160"/>
      <c r="AD44" s="160"/>
      <c r="AE44" s="160"/>
      <c r="AF44" s="160"/>
      <c r="AG44" s="160"/>
      <c r="AH44" s="160"/>
      <c r="AI44" s="160"/>
      <c r="AJ44" s="160"/>
      <c r="AK44" s="160"/>
      <c r="AL44" s="160"/>
      <c r="AM44" s="160"/>
      <c r="AN44" s="160"/>
      <c r="AO44" s="160"/>
      <c r="AP44" s="160"/>
      <c r="AQ44" s="160"/>
      <c r="AR44" s="160"/>
      <c r="AS44" s="160"/>
      <c r="AT44" s="160"/>
      <c r="AU44" s="160"/>
      <c r="AV44" s="160"/>
      <c r="AW44" s="160"/>
      <c r="AX44" s="160"/>
      <c r="AY44" s="160"/>
      <c r="AZ44" s="160"/>
      <c r="BA44" s="160"/>
      <c r="BB44" s="160"/>
      <c r="BC44" s="160"/>
      <c r="BD44" s="160"/>
      <c r="BE44" s="160"/>
      <c r="BF44" s="160"/>
      <c r="BG44" s="160"/>
      <c r="BH44" s="160"/>
      <c r="BI44" s="160"/>
      <c r="BJ44" s="160"/>
      <c r="BK44" s="160"/>
      <c r="BL44" s="160"/>
      <c r="BM44" s="160"/>
      <c r="BN44" s="160"/>
      <c r="BO44" s="160"/>
      <c r="BP44" s="160"/>
      <c r="BQ44" s="160"/>
      <c r="BR44" s="160"/>
      <c r="BS44" s="160"/>
      <c r="BT44" s="160"/>
      <c r="BU44" s="160"/>
      <c r="BV44" s="160"/>
      <c r="BW44" s="160"/>
      <c r="BX44" s="160"/>
      <c r="BY44" s="160"/>
      <c r="BZ44" s="160"/>
      <c r="CA44" s="160"/>
      <c r="CB44" s="160"/>
      <c r="CC44" s="160"/>
      <c r="CD44" s="160"/>
      <c r="CE44" s="160"/>
      <c r="CF44" s="160"/>
      <c r="CG44" s="160"/>
      <c r="CH44" s="160"/>
      <c r="CI44" s="160"/>
      <c r="CJ44" s="160"/>
      <c r="CK44" s="160"/>
      <c r="CL44" s="160"/>
      <c r="CM44" s="160"/>
      <c r="CN44" s="160"/>
      <c r="CO44" s="160"/>
      <c r="CP44" s="160"/>
      <c r="CQ44" s="160"/>
      <c r="CR44" s="160"/>
      <c r="CS44" s="160"/>
      <c r="CT44" s="160"/>
      <c r="CU44" s="160"/>
      <c r="CV44" s="160"/>
      <c r="CW44" s="160"/>
      <c r="CX44" s="160"/>
      <c r="CY44" s="160"/>
      <c r="CZ44" s="160"/>
      <c r="DA44" s="160"/>
      <c r="DB44" s="160"/>
      <c r="DC44" s="160"/>
      <c r="DD44" s="160"/>
      <c r="DE44" s="160"/>
      <c r="DF44" s="160"/>
      <c r="DG44" s="160"/>
      <c r="DH44" s="160"/>
      <c r="DI44" s="160"/>
      <c r="DJ44" s="160"/>
      <c r="DK44" s="160"/>
      <c r="DL44" s="160"/>
      <c r="DM44" s="160"/>
      <c r="DN44" s="160"/>
      <c r="DO44" s="160"/>
      <c r="DP44" s="160"/>
      <c r="DQ44" s="160"/>
      <c r="DR44" s="160"/>
      <c r="DS44" s="160"/>
      <c r="DT44" s="160"/>
      <c r="DU44" s="160"/>
      <c r="DV44" s="160"/>
      <c r="DW44" s="160"/>
      <c r="DX44" s="160"/>
      <c r="DY44" s="160"/>
      <c r="DZ44" s="160"/>
      <c r="EA44" s="160"/>
      <c r="EB44" s="160"/>
      <c r="EC44" s="160"/>
      <c r="ED44" s="160"/>
      <c r="EE44" s="160"/>
      <c r="EF44" s="160"/>
      <c r="EG44" s="160"/>
      <c r="EH44" s="160"/>
      <c r="EI44" s="160"/>
      <c r="EJ44" s="160"/>
      <c r="EK44" s="160"/>
      <c r="EL44" s="160"/>
      <c r="EM44" s="160"/>
      <c r="EN44" s="160"/>
      <c r="EO44" s="160"/>
      <c r="EP44" s="160"/>
      <c r="EQ44" s="160"/>
      <c r="ER44" s="160"/>
      <c r="ES44" s="160"/>
      <c r="ET44" s="160"/>
      <c r="EU44" s="160"/>
      <c r="EV44" s="160"/>
      <c r="EW44" s="160"/>
      <c r="EX44" s="160"/>
      <c r="EY44" s="160"/>
      <c r="EZ44" s="160"/>
      <c r="FA44" s="160"/>
      <c r="FB44" s="160"/>
      <c r="FC44" s="160"/>
      <c r="FD44" s="160"/>
      <c r="FE44" s="160"/>
      <c r="FF44" s="160"/>
      <c r="FG44" s="160"/>
      <c r="FH44" s="160"/>
      <c r="FI44" s="160"/>
      <c r="FJ44" s="160"/>
      <c r="FK44" s="160"/>
      <c r="FL44" s="160"/>
      <c r="FM44" s="160"/>
      <c r="FN44" s="160"/>
      <c r="FO44" s="160"/>
      <c r="FP44" s="160"/>
      <c r="FQ44" s="160"/>
      <c r="FR44" s="160"/>
      <c r="FS44" s="160"/>
      <c r="FT44" s="160"/>
      <c r="FU44" s="160"/>
      <c r="FV44" s="160"/>
      <c r="FW44" s="160"/>
      <c r="FX44" s="160"/>
      <c r="FY44" s="160"/>
      <c r="FZ44" s="160"/>
      <c r="GA44" s="160"/>
      <c r="GB44" s="160"/>
      <c r="GC44" s="160"/>
      <c r="GD44" s="160"/>
      <c r="GE44" s="160"/>
      <c r="GF44" s="160"/>
      <c r="GG44" s="160"/>
      <c r="GH44" s="160"/>
      <c r="GI44" s="160"/>
      <c r="GJ44" s="160"/>
      <c r="GK44" s="160"/>
      <c r="GL44" s="160"/>
      <c r="GM44" s="160"/>
      <c r="GN44" s="160"/>
      <c r="GO44" s="160"/>
      <c r="GP44" s="160"/>
      <c r="GQ44" s="160"/>
      <c r="GR44" s="160"/>
      <c r="GS44" s="160"/>
      <c r="GT44" s="160"/>
      <c r="GU44" s="160"/>
      <c r="GV44" s="160"/>
      <c r="GW44" s="160"/>
      <c r="GX44" s="160"/>
      <c r="GY44" s="160"/>
      <c r="GZ44" s="160"/>
      <c r="HA44" s="160"/>
      <c r="HB44" s="160"/>
      <c r="HC44" s="160"/>
      <c r="HD44" s="160"/>
      <c r="HE44" s="160"/>
      <c r="HF44" s="160"/>
      <c r="HG44" s="160"/>
      <c r="HH44" s="160"/>
      <c r="HI44" s="160"/>
      <c r="HJ44" s="160"/>
      <c r="HK44" s="160"/>
      <c r="HL44" s="160"/>
      <c r="HM44" s="160"/>
      <c r="HN44" s="160"/>
      <c r="HO44" s="160"/>
      <c r="HP44" s="160"/>
      <c r="HQ44" s="160"/>
      <c r="HR44" s="160"/>
      <c r="HS44" s="160"/>
      <c r="HT44" s="160"/>
      <c r="HU44" s="160"/>
      <c r="HV44" s="160"/>
      <c r="HW44" s="160"/>
      <c r="HX44" s="160"/>
      <c r="HY44" s="160"/>
      <c r="HZ44" s="160"/>
      <c r="IA44" s="160"/>
      <c r="IB44" s="160"/>
      <c r="IC44" s="160"/>
      <c r="ID44" s="160"/>
      <c r="IE44" s="160"/>
      <c r="IF44" s="160"/>
    </row>
    <row r="45" spans="1:240" ht="15.75" customHeight="1">
      <c r="A45" s="182" t="s">
        <v>59</v>
      </c>
      <c r="B45" s="188" t="s">
        <v>411</v>
      </c>
      <c r="C45" s="189">
        <v>0</v>
      </c>
      <c r="D45" s="190">
        <v>1000</v>
      </c>
      <c r="E45" s="189">
        <v>1000</v>
      </c>
      <c r="F45" s="196"/>
      <c r="G45" s="190"/>
      <c r="H45" s="190"/>
      <c r="I45" s="159"/>
      <c r="J45" s="159"/>
      <c r="K45" s="187"/>
      <c r="L45" s="187"/>
      <c r="M45" s="187"/>
      <c r="N45" s="187"/>
      <c r="O45" s="187"/>
      <c r="P45" s="187"/>
      <c r="Q45" s="187"/>
      <c r="R45" s="187"/>
      <c r="S45" s="187"/>
      <c r="T45" s="187"/>
      <c r="U45" s="187"/>
      <c r="V45" s="187"/>
      <c r="W45" s="187"/>
      <c r="X45" s="187"/>
      <c r="Y45" s="187"/>
      <c r="Z45" s="187"/>
      <c r="AA45" s="187"/>
      <c r="AB45" s="187"/>
      <c r="AC45" s="187"/>
      <c r="AD45" s="187"/>
      <c r="AE45" s="187"/>
      <c r="AF45" s="187"/>
      <c r="AG45" s="187"/>
      <c r="AH45" s="187"/>
      <c r="AI45" s="187"/>
      <c r="AJ45" s="187"/>
      <c r="AK45" s="187"/>
      <c r="AL45" s="187"/>
      <c r="AM45" s="187"/>
      <c r="AN45" s="187"/>
      <c r="AO45" s="187"/>
      <c r="AP45" s="187"/>
      <c r="AQ45" s="187"/>
      <c r="AR45" s="187"/>
      <c r="AS45" s="187"/>
      <c r="AT45" s="187"/>
      <c r="AU45" s="187"/>
      <c r="AV45" s="187"/>
      <c r="AW45" s="187"/>
      <c r="AX45" s="187"/>
      <c r="AY45" s="187"/>
      <c r="AZ45" s="187"/>
      <c r="BA45" s="187"/>
      <c r="BB45" s="187"/>
      <c r="BC45" s="187"/>
      <c r="BD45" s="187"/>
      <c r="BE45" s="187"/>
      <c r="BF45" s="187"/>
      <c r="BG45" s="187"/>
      <c r="BH45" s="187"/>
      <c r="BI45" s="187"/>
      <c r="BJ45" s="187"/>
      <c r="BK45" s="187"/>
      <c r="BL45" s="187"/>
      <c r="BM45" s="187"/>
      <c r="BN45" s="187"/>
      <c r="BO45" s="187"/>
      <c r="BP45" s="187"/>
      <c r="BQ45" s="187"/>
      <c r="BR45" s="187"/>
      <c r="BS45" s="187"/>
      <c r="BT45" s="187"/>
      <c r="BU45" s="187"/>
      <c r="BV45" s="187"/>
      <c r="BW45" s="187"/>
      <c r="BX45" s="187"/>
      <c r="BY45" s="187"/>
      <c r="BZ45" s="187"/>
      <c r="CA45" s="187"/>
      <c r="CB45" s="187"/>
      <c r="CC45" s="187"/>
      <c r="CD45" s="187"/>
      <c r="CE45" s="187"/>
      <c r="CF45" s="187"/>
      <c r="CG45" s="187"/>
      <c r="CH45" s="187"/>
      <c r="CI45" s="187"/>
      <c r="CJ45" s="187"/>
      <c r="CK45" s="187"/>
      <c r="CL45" s="187"/>
      <c r="CM45" s="187"/>
      <c r="CN45" s="187"/>
      <c r="CO45" s="187"/>
      <c r="CP45" s="187"/>
      <c r="CQ45" s="187"/>
      <c r="CR45" s="187"/>
      <c r="CS45" s="187"/>
      <c r="CT45" s="187"/>
      <c r="CU45" s="187"/>
      <c r="CV45" s="187"/>
      <c r="CW45" s="187"/>
      <c r="CX45" s="187"/>
      <c r="CY45" s="187"/>
      <c r="CZ45" s="187"/>
      <c r="DA45" s="187"/>
      <c r="DB45" s="187"/>
      <c r="DC45" s="187"/>
      <c r="DD45" s="187"/>
      <c r="DE45" s="187"/>
      <c r="DF45" s="187"/>
      <c r="DG45" s="187"/>
      <c r="DH45" s="187"/>
      <c r="DI45" s="187"/>
      <c r="DJ45" s="187"/>
      <c r="DK45" s="187"/>
      <c r="DL45" s="187"/>
      <c r="DM45" s="187"/>
      <c r="DN45" s="187"/>
      <c r="DO45" s="187"/>
      <c r="DP45" s="187"/>
      <c r="DQ45" s="187"/>
      <c r="DR45" s="187"/>
      <c r="DS45" s="187"/>
      <c r="DT45" s="187"/>
      <c r="DU45" s="187"/>
      <c r="DV45" s="187"/>
      <c r="DW45" s="187"/>
      <c r="DX45" s="187"/>
      <c r="DY45" s="187"/>
      <c r="DZ45" s="187"/>
      <c r="EA45" s="187"/>
      <c r="EB45" s="187"/>
      <c r="EC45" s="187"/>
      <c r="ED45" s="187"/>
      <c r="EE45" s="187"/>
      <c r="EF45" s="187"/>
      <c r="EG45" s="187"/>
      <c r="EH45" s="187"/>
      <c r="EI45" s="187"/>
      <c r="EJ45" s="187"/>
      <c r="EK45" s="187"/>
      <c r="EL45" s="187"/>
      <c r="EM45" s="187"/>
      <c r="EN45" s="187"/>
      <c r="EO45" s="187"/>
      <c r="EP45" s="187"/>
      <c r="EQ45" s="187"/>
      <c r="ER45" s="187"/>
      <c r="ES45" s="187"/>
      <c r="ET45" s="187"/>
      <c r="EU45" s="187"/>
      <c r="EV45" s="187"/>
      <c r="EW45" s="187"/>
      <c r="EX45" s="187"/>
      <c r="EY45" s="187"/>
      <c r="EZ45" s="187"/>
      <c r="FA45" s="187"/>
      <c r="FB45" s="187"/>
      <c r="FC45" s="187"/>
      <c r="FD45" s="187"/>
      <c r="FE45" s="187"/>
      <c r="FF45" s="187"/>
      <c r="FG45" s="187"/>
      <c r="FH45" s="187"/>
      <c r="FI45" s="187"/>
      <c r="FJ45" s="187"/>
      <c r="FK45" s="187"/>
      <c r="FL45" s="187"/>
      <c r="FM45" s="187"/>
      <c r="FN45" s="187"/>
      <c r="FO45" s="187"/>
      <c r="FP45" s="187"/>
      <c r="FQ45" s="187"/>
      <c r="FR45" s="187"/>
      <c r="FS45" s="187"/>
      <c r="FT45" s="187"/>
      <c r="FU45" s="187"/>
      <c r="FV45" s="187"/>
      <c r="FW45" s="187"/>
      <c r="FX45" s="187"/>
      <c r="FY45" s="187"/>
      <c r="FZ45" s="187"/>
      <c r="GA45" s="187"/>
      <c r="GB45" s="187"/>
      <c r="GC45" s="187"/>
      <c r="GD45" s="187"/>
      <c r="GE45" s="187"/>
      <c r="GF45" s="187"/>
      <c r="GG45" s="187"/>
      <c r="GH45" s="187"/>
      <c r="GI45" s="187"/>
      <c r="GJ45" s="187"/>
      <c r="GK45" s="187"/>
      <c r="GL45" s="187"/>
      <c r="GM45" s="187"/>
      <c r="GN45" s="187"/>
      <c r="GO45" s="187"/>
      <c r="GP45" s="187"/>
      <c r="GQ45" s="187"/>
      <c r="GR45" s="187"/>
      <c r="GS45" s="187"/>
      <c r="GT45" s="187"/>
      <c r="GU45" s="187"/>
      <c r="GV45" s="187"/>
      <c r="GW45" s="187"/>
      <c r="GX45" s="187"/>
      <c r="GY45" s="187"/>
      <c r="GZ45" s="187"/>
      <c r="HA45" s="187"/>
      <c r="HB45" s="187"/>
      <c r="HC45" s="187"/>
      <c r="HD45" s="187"/>
      <c r="HE45" s="187"/>
      <c r="HF45" s="187"/>
      <c r="HG45" s="187"/>
      <c r="HH45" s="187"/>
      <c r="HI45" s="187"/>
      <c r="HJ45" s="187"/>
      <c r="HK45" s="187"/>
      <c r="HL45" s="187"/>
      <c r="HM45" s="187"/>
      <c r="HN45" s="187"/>
      <c r="HO45" s="187"/>
      <c r="HP45" s="187"/>
      <c r="HQ45" s="187"/>
      <c r="HR45" s="187"/>
      <c r="HS45" s="187"/>
      <c r="HT45" s="187"/>
      <c r="HU45" s="187"/>
      <c r="HV45" s="187"/>
      <c r="HW45" s="187"/>
      <c r="HX45" s="187"/>
      <c r="HY45" s="187"/>
      <c r="HZ45" s="187"/>
      <c r="IA45" s="187"/>
      <c r="IB45" s="187"/>
      <c r="IC45" s="187"/>
      <c r="ID45" s="187"/>
      <c r="IE45" s="187"/>
      <c r="IF45" s="187"/>
    </row>
    <row r="46" spans="1:240" ht="15.75" customHeight="1">
      <c r="A46" s="182" t="s">
        <v>60</v>
      </c>
      <c r="B46" s="188" t="s">
        <v>412</v>
      </c>
      <c r="C46" s="189">
        <v>0</v>
      </c>
      <c r="D46" s="190">
        <v>125616</v>
      </c>
      <c r="E46" s="189">
        <v>125616</v>
      </c>
      <c r="F46" s="196"/>
      <c r="G46" s="190"/>
      <c r="H46" s="190"/>
      <c r="I46" s="159"/>
      <c r="J46" s="159"/>
      <c r="K46" s="187"/>
      <c r="L46" s="187"/>
      <c r="M46" s="187"/>
      <c r="N46" s="187"/>
      <c r="O46" s="187"/>
      <c r="P46" s="187"/>
      <c r="Q46" s="187"/>
      <c r="R46" s="187"/>
      <c r="S46" s="187"/>
      <c r="T46" s="187"/>
      <c r="U46" s="187"/>
      <c r="V46" s="187"/>
      <c r="W46" s="187"/>
      <c r="X46" s="187"/>
      <c r="Y46" s="187"/>
      <c r="Z46" s="187"/>
      <c r="AA46" s="187"/>
      <c r="AB46" s="187"/>
      <c r="AC46" s="187"/>
      <c r="AD46" s="187"/>
      <c r="AE46" s="187"/>
      <c r="AF46" s="187"/>
      <c r="AG46" s="187"/>
      <c r="AH46" s="187"/>
      <c r="AI46" s="187"/>
      <c r="AJ46" s="187"/>
      <c r="AK46" s="187"/>
      <c r="AL46" s="187"/>
      <c r="AM46" s="187"/>
      <c r="AN46" s="187"/>
      <c r="AO46" s="187"/>
      <c r="AP46" s="187"/>
      <c r="AQ46" s="187"/>
      <c r="AR46" s="187"/>
      <c r="AS46" s="187"/>
      <c r="AT46" s="187"/>
      <c r="AU46" s="187"/>
      <c r="AV46" s="187"/>
      <c r="AW46" s="187"/>
      <c r="AX46" s="187"/>
      <c r="AY46" s="187"/>
      <c r="AZ46" s="187"/>
      <c r="BA46" s="187"/>
      <c r="BB46" s="187"/>
      <c r="BC46" s="187"/>
      <c r="BD46" s="187"/>
      <c r="BE46" s="187"/>
      <c r="BF46" s="187"/>
      <c r="BG46" s="187"/>
      <c r="BH46" s="187"/>
      <c r="BI46" s="187"/>
      <c r="BJ46" s="187"/>
      <c r="BK46" s="187"/>
      <c r="BL46" s="187"/>
      <c r="BM46" s="187"/>
      <c r="BN46" s="187"/>
      <c r="BO46" s="187"/>
      <c r="BP46" s="187"/>
      <c r="BQ46" s="187"/>
      <c r="BR46" s="187"/>
      <c r="BS46" s="187"/>
      <c r="BT46" s="187"/>
      <c r="BU46" s="187"/>
      <c r="BV46" s="187"/>
      <c r="BW46" s="187"/>
      <c r="BX46" s="187"/>
      <c r="BY46" s="187"/>
      <c r="BZ46" s="187"/>
      <c r="CA46" s="187"/>
      <c r="CB46" s="187"/>
      <c r="CC46" s="187"/>
      <c r="CD46" s="187"/>
      <c r="CE46" s="187"/>
      <c r="CF46" s="187"/>
      <c r="CG46" s="187"/>
      <c r="CH46" s="187"/>
      <c r="CI46" s="187"/>
      <c r="CJ46" s="187"/>
      <c r="CK46" s="187"/>
      <c r="CL46" s="187"/>
      <c r="CM46" s="187"/>
      <c r="CN46" s="187"/>
      <c r="CO46" s="187"/>
      <c r="CP46" s="187"/>
      <c r="CQ46" s="187"/>
      <c r="CR46" s="187"/>
      <c r="CS46" s="187"/>
      <c r="CT46" s="187"/>
      <c r="CU46" s="187"/>
      <c r="CV46" s="187"/>
      <c r="CW46" s="187"/>
      <c r="CX46" s="187"/>
      <c r="CY46" s="187"/>
      <c r="CZ46" s="187"/>
      <c r="DA46" s="187"/>
      <c r="DB46" s="187"/>
      <c r="DC46" s="187"/>
      <c r="DD46" s="187"/>
      <c r="DE46" s="187"/>
      <c r="DF46" s="187"/>
      <c r="DG46" s="187"/>
      <c r="DH46" s="187"/>
      <c r="DI46" s="187"/>
      <c r="DJ46" s="187"/>
      <c r="DK46" s="187"/>
      <c r="DL46" s="187"/>
      <c r="DM46" s="187"/>
      <c r="DN46" s="187"/>
      <c r="DO46" s="187"/>
      <c r="DP46" s="187"/>
      <c r="DQ46" s="187"/>
      <c r="DR46" s="187"/>
      <c r="DS46" s="187"/>
      <c r="DT46" s="187"/>
      <c r="DU46" s="187"/>
      <c r="DV46" s="187"/>
      <c r="DW46" s="187"/>
      <c r="DX46" s="187"/>
      <c r="DY46" s="187"/>
      <c r="DZ46" s="187"/>
      <c r="EA46" s="187"/>
      <c r="EB46" s="187"/>
      <c r="EC46" s="187"/>
      <c r="ED46" s="187"/>
      <c r="EE46" s="187"/>
      <c r="EF46" s="187"/>
      <c r="EG46" s="187"/>
      <c r="EH46" s="187"/>
      <c r="EI46" s="187"/>
      <c r="EJ46" s="187"/>
      <c r="EK46" s="187"/>
      <c r="EL46" s="187"/>
      <c r="EM46" s="187"/>
      <c r="EN46" s="187"/>
      <c r="EO46" s="187"/>
      <c r="EP46" s="187"/>
      <c r="EQ46" s="187"/>
      <c r="ER46" s="187"/>
      <c r="ES46" s="187"/>
      <c r="ET46" s="187"/>
      <c r="EU46" s="187"/>
      <c r="EV46" s="187"/>
      <c r="EW46" s="187"/>
      <c r="EX46" s="187"/>
      <c r="EY46" s="187"/>
      <c r="EZ46" s="187"/>
      <c r="FA46" s="187"/>
      <c r="FB46" s="187"/>
      <c r="FC46" s="187"/>
      <c r="FD46" s="187"/>
      <c r="FE46" s="187"/>
      <c r="FF46" s="187"/>
      <c r="FG46" s="187"/>
      <c r="FH46" s="187"/>
      <c r="FI46" s="187"/>
      <c r="FJ46" s="187"/>
      <c r="FK46" s="187"/>
      <c r="FL46" s="187"/>
      <c r="FM46" s="187"/>
      <c r="FN46" s="187"/>
      <c r="FO46" s="187"/>
      <c r="FP46" s="187"/>
      <c r="FQ46" s="187"/>
      <c r="FR46" s="187"/>
      <c r="FS46" s="187"/>
      <c r="FT46" s="187"/>
      <c r="FU46" s="187"/>
      <c r="FV46" s="187"/>
      <c r="FW46" s="187"/>
      <c r="FX46" s="187"/>
      <c r="FY46" s="187"/>
      <c r="FZ46" s="187"/>
      <c r="GA46" s="187"/>
      <c r="GB46" s="187"/>
      <c r="GC46" s="187"/>
      <c r="GD46" s="187"/>
      <c r="GE46" s="187"/>
      <c r="GF46" s="187"/>
      <c r="GG46" s="187"/>
      <c r="GH46" s="187"/>
      <c r="GI46" s="187"/>
      <c r="GJ46" s="187"/>
      <c r="GK46" s="187"/>
      <c r="GL46" s="187"/>
      <c r="GM46" s="187"/>
      <c r="GN46" s="187"/>
      <c r="GO46" s="187"/>
      <c r="GP46" s="187"/>
      <c r="GQ46" s="187"/>
      <c r="GR46" s="187"/>
      <c r="GS46" s="187"/>
      <c r="GT46" s="187"/>
      <c r="GU46" s="187"/>
      <c r="GV46" s="187"/>
      <c r="GW46" s="187"/>
      <c r="GX46" s="187"/>
      <c r="GY46" s="187"/>
      <c r="GZ46" s="187"/>
      <c r="HA46" s="187"/>
      <c r="HB46" s="187"/>
      <c r="HC46" s="187"/>
      <c r="HD46" s="187"/>
      <c r="HE46" s="187"/>
      <c r="HF46" s="187"/>
      <c r="HG46" s="187"/>
      <c r="HH46" s="187"/>
      <c r="HI46" s="187"/>
      <c r="HJ46" s="187"/>
      <c r="HK46" s="187"/>
      <c r="HL46" s="187"/>
      <c r="HM46" s="187"/>
      <c r="HN46" s="187"/>
      <c r="HO46" s="187"/>
      <c r="HP46" s="187"/>
      <c r="HQ46" s="187"/>
      <c r="HR46" s="187"/>
      <c r="HS46" s="187"/>
      <c r="HT46" s="187"/>
      <c r="HU46" s="187"/>
      <c r="HV46" s="187"/>
      <c r="HW46" s="187"/>
      <c r="HX46" s="187"/>
      <c r="HY46" s="187"/>
      <c r="HZ46" s="187"/>
      <c r="IA46" s="187"/>
      <c r="IB46" s="187"/>
      <c r="IC46" s="187"/>
      <c r="ID46" s="187"/>
      <c r="IE46" s="187"/>
      <c r="IF46" s="187"/>
    </row>
    <row r="47" spans="1:240" ht="15.75" customHeight="1">
      <c r="A47" s="182" t="s">
        <v>61</v>
      </c>
      <c r="B47" s="188" t="s">
        <v>413</v>
      </c>
      <c r="C47" s="189"/>
      <c r="D47" s="190">
        <v>0</v>
      </c>
      <c r="E47" s="189">
        <v>0</v>
      </c>
      <c r="F47" s="196"/>
      <c r="G47" s="190"/>
      <c r="H47" s="190"/>
      <c r="I47" s="159"/>
      <c r="J47" s="159"/>
      <c r="K47" s="187"/>
      <c r="L47" s="187"/>
      <c r="M47" s="187"/>
      <c r="N47" s="187"/>
      <c r="O47" s="187"/>
      <c r="P47" s="187"/>
      <c r="Q47" s="187"/>
      <c r="R47" s="187"/>
      <c r="S47" s="187"/>
      <c r="T47" s="187"/>
      <c r="U47" s="187"/>
      <c r="V47" s="187"/>
      <c r="W47" s="187"/>
      <c r="X47" s="187"/>
      <c r="Y47" s="187"/>
      <c r="Z47" s="187"/>
      <c r="AA47" s="187"/>
      <c r="AB47" s="187"/>
      <c r="AC47" s="187"/>
      <c r="AD47" s="187"/>
      <c r="AE47" s="187"/>
      <c r="AF47" s="187"/>
      <c r="AG47" s="187"/>
      <c r="AH47" s="187"/>
      <c r="AI47" s="187"/>
      <c r="AJ47" s="187"/>
      <c r="AK47" s="187"/>
      <c r="AL47" s="187"/>
      <c r="AM47" s="187"/>
      <c r="AN47" s="187"/>
      <c r="AO47" s="187"/>
      <c r="AP47" s="187"/>
      <c r="AQ47" s="187"/>
      <c r="AR47" s="187"/>
      <c r="AS47" s="187"/>
      <c r="AT47" s="187"/>
      <c r="AU47" s="187"/>
      <c r="AV47" s="187"/>
      <c r="AW47" s="187"/>
      <c r="AX47" s="187"/>
      <c r="AY47" s="187"/>
      <c r="AZ47" s="187"/>
      <c r="BA47" s="187"/>
      <c r="BB47" s="187"/>
      <c r="BC47" s="187"/>
      <c r="BD47" s="187"/>
      <c r="BE47" s="187"/>
      <c r="BF47" s="187"/>
      <c r="BG47" s="187"/>
      <c r="BH47" s="187"/>
      <c r="BI47" s="187"/>
      <c r="BJ47" s="187"/>
      <c r="BK47" s="187"/>
      <c r="BL47" s="187"/>
      <c r="BM47" s="187"/>
      <c r="BN47" s="187"/>
      <c r="BO47" s="187"/>
      <c r="BP47" s="187"/>
      <c r="BQ47" s="187"/>
      <c r="BR47" s="187"/>
      <c r="BS47" s="187"/>
      <c r="BT47" s="187"/>
      <c r="BU47" s="187"/>
      <c r="BV47" s="187"/>
      <c r="BW47" s="187"/>
      <c r="BX47" s="187"/>
      <c r="BY47" s="187"/>
      <c r="BZ47" s="187"/>
      <c r="CA47" s="187"/>
      <c r="CB47" s="187"/>
      <c r="CC47" s="187"/>
      <c r="CD47" s="187"/>
      <c r="CE47" s="187"/>
      <c r="CF47" s="187"/>
      <c r="CG47" s="187"/>
      <c r="CH47" s="187"/>
      <c r="CI47" s="187"/>
      <c r="CJ47" s="187"/>
      <c r="CK47" s="187"/>
      <c r="CL47" s="187"/>
      <c r="CM47" s="187"/>
      <c r="CN47" s="187"/>
      <c r="CO47" s="187"/>
      <c r="CP47" s="187"/>
      <c r="CQ47" s="187"/>
      <c r="CR47" s="187"/>
      <c r="CS47" s="187"/>
      <c r="CT47" s="187"/>
      <c r="CU47" s="187"/>
      <c r="CV47" s="187"/>
      <c r="CW47" s="187"/>
      <c r="CX47" s="187"/>
      <c r="CY47" s="187"/>
      <c r="CZ47" s="187"/>
      <c r="DA47" s="187"/>
      <c r="DB47" s="187"/>
      <c r="DC47" s="187"/>
      <c r="DD47" s="187"/>
      <c r="DE47" s="187"/>
      <c r="DF47" s="187"/>
      <c r="DG47" s="187"/>
      <c r="DH47" s="187"/>
      <c r="DI47" s="187"/>
      <c r="DJ47" s="187"/>
      <c r="DK47" s="187"/>
      <c r="DL47" s="187"/>
      <c r="DM47" s="187"/>
      <c r="DN47" s="187"/>
      <c r="DO47" s="187"/>
      <c r="DP47" s="187"/>
      <c r="DQ47" s="187"/>
      <c r="DR47" s="187"/>
      <c r="DS47" s="187"/>
      <c r="DT47" s="187"/>
      <c r="DU47" s="187"/>
      <c r="DV47" s="187"/>
      <c r="DW47" s="187"/>
      <c r="DX47" s="187"/>
      <c r="DY47" s="187"/>
      <c r="DZ47" s="187"/>
      <c r="EA47" s="187"/>
      <c r="EB47" s="187"/>
      <c r="EC47" s="187"/>
      <c r="ED47" s="187"/>
      <c r="EE47" s="187"/>
      <c r="EF47" s="187"/>
      <c r="EG47" s="187"/>
      <c r="EH47" s="187"/>
      <c r="EI47" s="187"/>
      <c r="EJ47" s="187"/>
      <c r="EK47" s="187"/>
      <c r="EL47" s="187"/>
      <c r="EM47" s="187"/>
      <c r="EN47" s="187"/>
      <c r="EO47" s="187"/>
      <c r="EP47" s="187"/>
      <c r="EQ47" s="187"/>
      <c r="ER47" s="187"/>
      <c r="ES47" s="187"/>
      <c r="ET47" s="187"/>
      <c r="EU47" s="187"/>
      <c r="EV47" s="187"/>
      <c r="EW47" s="187"/>
      <c r="EX47" s="187"/>
      <c r="EY47" s="187"/>
      <c r="EZ47" s="187"/>
      <c r="FA47" s="187"/>
      <c r="FB47" s="187"/>
      <c r="FC47" s="187"/>
      <c r="FD47" s="187"/>
      <c r="FE47" s="187"/>
      <c r="FF47" s="187"/>
      <c r="FG47" s="187"/>
      <c r="FH47" s="187"/>
      <c r="FI47" s="187"/>
      <c r="FJ47" s="187"/>
      <c r="FK47" s="187"/>
      <c r="FL47" s="187"/>
      <c r="FM47" s="187"/>
      <c r="FN47" s="187"/>
      <c r="FO47" s="187"/>
      <c r="FP47" s="187"/>
      <c r="FQ47" s="187"/>
      <c r="FR47" s="187"/>
      <c r="FS47" s="187"/>
      <c r="FT47" s="187"/>
      <c r="FU47" s="187"/>
      <c r="FV47" s="187"/>
      <c r="FW47" s="187"/>
      <c r="FX47" s="187"/>
      <c r="FY47" s="187"/>
      <c r="FZ47" s="187"/>
      <c r="GA47" s="187"/>
      <c r="GB47" s="187"/>
      <c r="GC47" s="187"/>
      <c r="GD47" s="187"/>
      <c r="GE47" s="187"/>
      <c r="GF47" s="187"/>
      <c r="GG47" s="187"/>
      <c r="GH47" s="187"/>
      <c r="GI47" s="187"/>
      <c r="GJ47" s="187"/>
      <c r="GK47" s="187"/>
      <c r="GL47" s="187"/>
      <c r="GM47" s="187"/>
      <c r="GN47" s="187"/>
      <c r="GO47" s="187"/>
      <c r="GP47" s="187"/>
      <c r="GQ47" s="187"/>
      <c r="GR47" s="187"/>
      <c r="GS47" s="187"/>
      <c r="GT47" s="187"/>
      <c r="GU47" s="187"/>
      <c r="GV47" s="187"/>
      <c r="GW47" s="187"/>
      <c r="GX47" s="187"/>
      <c r="GY47" s="187"/>
      <c r="GZ47" s="187"/>
      <c r="HA47" s="187"/>
      <c r="HB47" s="187"/>
      <c r="HC47" s="187"/>
      <c r="HD47" s="187"/>
      <c r="HE47" s="187"/>
      <c r="HF47" s="187"/>
      <c r="HG47" s="187"/>
      <c r="HH47" s="187"/>
      <c r="HI47" s="187"/>
      <c r="HJ47" s="187"/>
      <c r="HK47" s="187"/>
      <c r="HL47" s="187"/>
      <c r="HM47" s="187"/>
      <c r="HN47" s="187"/>
      <c r="HO47" s="187"/>
      <c r="HP47" s="187"/>
      <c r="HQ47" s="187"/>
      <c r="HR47" s="187"/>
      <c r="HS47" s="187"/>
      <c r="HT47" s="187"/>
      <c r="HU47" s="187"/>
      <c r="HV47" s="187"/>
      <c r="HW47" s="187"/>
      <c r="HX47" s="187"/>
      <c r="HY47" s="187"/>
      <c r="HZ47" s="187"/>
      <c r="IA47" s="187"/>
      <c r="IB47" s="187"/>
      <c r="IC47" s="187"/>
      <c r="ID47" s="187"/>
      <c r="IE47" s="187"/>
      <c r="IF47" s="187"/>
    </row>
    <row r="48" spans="1:240" ht="15.75">
      <c r="A48" s="182" t="s">
        <v>63</v>
      </c>
      <c r="B48" s="188" t="s">
        <v>414</v>
      </c>
      <c r="C48" s="189">
        <v>0</v>
      </c>
      <c r="D48" s="190">
        <v>880000</v>
      </c>
      <c r="E48" s="189">
        <v>880000</v>
      </c>
      <c r="F48" s="196"/>
      <c r="G48" s="190"/>
      <c r="H48" s="190"/>
      <c r="I48" s="159"/>
      <c r="J48" s="159"/>
      <c r="K48" s="187"/>
      <c r="L48" s="187"/>
      <c r="M48" s="187"/>
      <c r="N48" s="187"/>
      <c r="O48" s="187"/>
      <c r="P48" s="187"/>
      <c r="Q48" s="187"/>
      <c r="R48" s="187"/>
      <c r="S48" s="187"/>
      <c r="T48" s="187"/>
      <c r="U48" s="187"/>
      <c r="V48" s="187"/>
      <c r="W48" s="187"/>
      <c r="X48" s="187"/>
      <c r="Y48" s="187"/>
      <c r="Z48" s="187"/>
      <c r="AA48" s="187"/>
      <c r="AB48" s="187"/>
      <c r="AC48" s="187"/>
      <c r="AD48" s="187"/>
      <c r="AE48" s="187"/>
      <c r="AF48" s="187"/>
      <c r="AG48" s="187"/>
      <c r="AH48" s="187"/>
      <c r="AI48" s="187"/>
      <c r="AJ48" s="187"/>
      <c r="AK48" s="187"/>
      <c r="AL48" s="187"/>
      <c r="AM48" s="187"/>
      <c r="AN48" s="187"/>
      <c r="AO48" s="187"/>
      <c r="AP48" s="187"/>
      <c r="AQ48" s="187"/>
      <c r="AR48" s="187"/>
      <c r="AS48" s="187"/>
      <c r="AT48" s="187"/>
      <c r="AU48" s="187"/>
      <c r="AV48" s="187"/>
      <c r="AW48" s="187"/>
      <c r="AX48" s="187"/>
      <c r="AY48" s="187"/>
      <c r="AZ48" s="187"/>
      <c r="BA48" s="187"/>
      <c r="BB48" s="187"/>
      <c r="BC48" s="187"/>
      <c r="BD48" s="187"/>
      <c r="BE48" s="187"/>
      <c r="BF48" s="187"/>
      <c r="BG48" s="187"/>
      <c r="BH48" s="187"/>
      <c r="BI48" s="187"/>
      <c r="BJ48" s="187"/>
      <c r="BK48" s="187"/>
      <c r="BL48" s="187"/>
      <c r="BM48" s="187"/>
      <c r="BN48" s="187"/>
      <c r="BO48" s="187"/>
      <c r="BP48" s="187"/>
      <c r="BQ48" s="187"/>
      <c r="BR48" s="187"/>
      <c r="BS48" s="187"/>
      <c r="BT48" s="187"/>
      <c r="BU48" s="187"/>
      <c r="BV48" s="187"/>
      <c r="BW48" s="187"/>
      <c r="BX48" s="187"/>
      <c r="BY48" s="187"/>
      <c r="BZ48" s="187"/>
      <c r="CA48" s="187"/>
      <c r="CB48" s="187"/>
      <c r="CC48" s="187"/>
      <c r="CD48" s="187"/>
      <c r="CE48" s="187"/>
      <c r="CF48" s="187"/>
      <c r="CG48" s="187"/>
      <c r="CH48" s="187"/>
      <c r="CI48" s="187"/>
      <c r="CJ48" s="187"/>
      <c r="CK48" s="187"/>
      <c r="CL48" s="187"/>
      <c r="CM48" s="187"/>
      <c r="CN48" s="187"/>
      <c r="CO48" s="187"/>
      <c r="CP48" s="187"/>
      <c r="CQ48" s="187"/>
      <c r="CR48" s="187"/>
      <c r="CS48" s="187"/>
      <c r="CT48" s="187"/>
      <c r="CU48" s="187"/>
      <c r="CV48" s="187"/>
      <c r="CW48" s="187"/>
      <c r="CX48" s="187"/>
      <c r="CY48" s="187"/>
      <c r="CZ48" s="187"/>
      <c r="DA48" s="187"/>
      <c r="DB48" s="187"/>
      <c r="DC48" s="187"/>
      <c r="DD48" s="187"/>
      <c r="DE48" s="187"/>
      <c r="DF48" s="187"/>
      <c r="DG48" s="187"/>
      <c r="DH48" s="187"/>
      <c r="DI48" s="187"/>
      <c r="DJ48" s="187"/>
      <c r="DK48" s="187"/>
      <c r="DL48" s="187"/>
      <c r="DM48" s="187"/>
      <c r="DN48" s="187"/>
      <c r="DO48" s="187"/>
      <c r="DP48" s="187"/>
      <c r="DQ48" s="187"/>
      <c r="DR48" s="187"/>
      <c r="DS48" s="187"/>
      <c r="DT48" s="187"/>
      <c r="DU48" s="187"/>
      <c r="DV48" s="187"/>
      <c r="DW48" s="187"/>
      <c r="DX48" s="187"/>
      <c r="DY48" s="187"/>
      <c r="DZ48" s="187"/>
      <c r="EA48" s="187"/>
      <c r="EB48" s="187"/>
      <c r="EC48" s="187"/>
      <c r="ED48" s="187"/>
      <c r="EE48" s="187"/>
      <c r="EF48" s="187"/>
      <c r="EG48" s="187"/>
      <c r="EH48" s="187"/>
      <c r="EI48" s="187"/>
      <c r="EJ48" s="187"/>
      <c r="EK48" s="187"/>
      <c r="EL48" s="187"/>
      <c r="EM48" s="187"/>
      <c r="EN48" s="187"/>
      <c r="EO48" s="187"/>
      <c r="EP48" s="187"/>
      <c r="EQ48" s="187"/>
      <c r="ER48" s="187"/>
      <c r="ES48" s="187"/>
      <c r="ET48" s="187"/>
      <c r="EU48" s="187"/>
      <c r="EV48" s="187"/>
      <c r="EW48" s="187"/>
      <c r="EX48" s="187"/>
      <c r="EY48" s="187"/>
      <c r="EZ48" s="187"/>
      <c r="FA48" s="187"/>
      <c r="FB48" s="187"/>
      <c r="FC48" s="187"/>
      <c r="FD48" s="187"/>
      <c r="FE48" s="187"/>
      <c r="FF48" s="187"/>
      <c r="FG48" s="187"/>
      <c r="FH48" s="187"/>
      <c r="FI48" s="187"/>
      <c r="FJ48" s="187"/>
      <c r="FK48" s="187"/>
      <c r="FL48" s="187"/>
      <c r="FM48" s="187"/>
      <c r="FN48" s="187"/>
      <c r="FO48" s="187"/>
      <c r="FP48" s="187"/>
      <c r="FQ48" s="187"/>
      <c r="FR48" s="187"/>
      <c r="FS48" s="187"/>
      <c r="FT48" s="187"/>
      <c r="FU48" s="187"/>
      <c r="FV48" s="187"/>
      <c r="FW48" s="187"/>
      <c r="FX48" s="187"/>
      <c r="FY48" s="187"/>
      <c r="FZ48" s="187"/>
      <c r="GA48" s="187"/>
      <c r="GB48" s="187"/>
      <c r="GC48" s="187"/>
      <c r="GD48" s="187"/>
      <c r="GE48" s="187"/>
      <c r="GF48" s="187"/>
      <c r="GG48" s="187"/>
      <c r="GH48" s="187"/>
      <c r="GI48" s="187"/>
      <c r="GJ48" s="187"/>
      <c r="GK48" s="187"/>
      <c r="GL48" s="187"/>
      <c r="GM48" s="187"/>
      <c r="GN48" s="187"/>
      <c r="GO48" s="187"/>
      <c r="GP48" s="187"/>
      <c r="GQ48" s="187"/>
      <c r="GR48" s="187"/>
      <c r="GS48" s="187"/>
      <c r="GT48" s="187"/>
      <c r="GU48" s="187"/>
      <c r="GV48" s="187"/>
      <c r="GW48" s="187"/>
      <c r="GX48" s="187"/>
      <c r="GY48" s="187"/>
      <c r="GZ48" s="187"/>
      <c r="HA48" s="187"/>
      <c r="HB48" s="187"/>
      <c r="HC48" s="187"/>
      <c r="HD48" s="187"/>
      <c r="HE48" s="187"/>
      <c r="HF48" s="187"/>
      <c r="HG48" s="187"/>
      <c r="HH48" s="187"/>
      <c r="HI48" s="187"/>
      <c r="HJ48" s="187"/>
      <c r="HK48" s="187"/>
      <c r="HL48" s="187"/>
      <c r="HM48" s="187"/>
      <c r="HN48" s="187"/>
      <c r="HO48" s="187"/>
      <c r="HP48" s="187"/>
      <c r="HQ48" s="187"/>
      <c r="HR48" s="187"/>
      <c r="HS48" s="187"/>
      <c r="HT48" s="187"/>
      <c r="HU48" s="187"/>
      <c r="HV48" s="187"/>
      <c r="HW48" s="187"/>
      <c r="HX48" s="187"/>
      <c r="HY48" s="187"/>
      <c r="HZ48" s="187"/>
      <c r="IA48" s="187"/>
      <c r="IB48" s="187"/>
      <c r="IC48" s="187"/>
      <c r="ID48" s="187"/>
      <c r="IE48" s="187"/>
      <c r="IF48" s="187"/>
    </row>
    <row r="49" spans="1:240" ht="15.75">
      <c r="A49" s="182" t="s">
        <v>148</v>
      </c>
      <c r="B49" s="188" t="s">
        <v>415</v>
      </c>
      <c r="C49" s="189"/>
      <c r="D49" s="190">
        <v>1300</v>
      </c>
      <c r="E49" s="189">
        <v>1300</v>
      </c>
      <c r="F49" s="196"/>
      <c r="G49" s="190"/>
      <c r="H49" s="190"/>
      <c r="I49" s="159"/>
      <c r="J49" s="186"/>
      <c r="K49" s="187"/>
      <c r="L49" s="187"/>
      <c r="M49" s="187"/>
      <c r="N49" s="187"/>
      <c r="O49" s="187"/>
      <c r="P49" s="187"/>
      <c r="Q49" s="187"/>
      <c r="R49" s="187"/>
      <c r="S49" s="187"/>
      <c r="T49" s="187"/>
      <c r="U49" s="187"/>
      <c r="V49" s="187"/>
      <c r="W49" s="187"/>
      <c r="X49" s="187"/>
      <c r="Y49" s="187"/>
      <c r="Z49" s="187"/>
      <c r="AA49" s="187"/>
      <c r="AB49" s="187"/>
      <c r="AC49" s="187"/>
      <c r="AD49" s="187"/>
      <c r="AE49" s="187"/>
      <c r="AF49" s="187"/>
      <c r="AG49" s="187"/>
      <c r="AH49" s="187"/>
      <c r="AI49" s="187"/>
      <c r="AJ49" s="187"/>
      <c r="AK49" s="187"/>
      <c r="AL49" s="187"/>
      <c r="AM49" s="187"/>
      <c r="AN49" s="187"/>
      <c r="AO49" s="187"/>
      <c r="AP49" s="187"/>
      <c r="AQ49" s="187"/>
      <c r="AR49" s="187"/>
      <c r="AS49" s="187"/>
      <c r="AT49" s="187"/>
      <c r="AU49" s="187"/>
      <c r="AV49" s="187"/>
      <c r="AW49" s="187"/>
      <c r="AX49" s="187"/>
      <c r="AY49" s="187"/>
      <c r="AZ49" s="187"/>
      <c r="BA49" s="187"/>
      <c r="BB49" s="187"/>
      <c r="BC49" s="187"/>
      <c r="BD49" s="187"/>
      <c r="BE49" s="187"/>
      <c r="BF49" s="187"/>
      <c r="BG49" s="187"/>
      <c r="BH49" s="187"/>
      <c r="BI49" s="187"/>
      <c r="BJ49" s="187"/>
      <c r="BK49" s="187"/>
      <c r="BL49" s="187"/>
      <c r="BM49" s="187"/>
      <c r="BN49" s="187"/>
      <c r="BO49" s="187"/>
      <c r="BP49" s="187"/>
      <c r="BQ49" s="187"/>
      <c r="BR49" s="187"/>
      <c r="BS49" s="187"/>
      <c r="BT49" s="187"/>
      <c r="BU49" s="187"/>
      <c r="BV49" s="187"/>
      <c r="BW49" s="187"/>
      <c r="BX49" s="187"/>
      <c r="BY49" s="187"/>
      <c r="BZ49" s="187"/>
      <c r="CA49" s="187"/>
      <c r="CB49" s="187"/>
      <c r="CC49" s="187"/>
      <c r="CD49" s="187"/>
      <c r="CE49" s="187"/>
      <c r="CF49" s="187"/>
      <c r="CG49" s="187"/>
      <c r="CH49" s="187"/>
      <c r="CI49" s="187"/>
      <c r="CJ49" s="187"/>
      <c r="CK49" s="187"/>
      <c r="CL49" s="187"/>
      <c r="CM49" s="187"/>
      <c r="CN49" s="187"/>
      <c r="CO49" s="187"/>
      <c r="CP49" s="187"/>
      <c r="CQ49" s="187"/>
      <c r="CR49" s="187"/>
      <c r="CS49" s="187"/>
      <c r="CT49" s="187"/>
      <c r="CU49" s="187"/>
      <c r="CV49" s="187"/>
      <c r="CW49" s="187"/>
      <c r="CX49" s="187"/>
      <c r="CY49" s="187"/>
      <c r="CZ49" s="187"/>
      <c r="DA49" s="187"/>
      <c r="DB49" s="187"/>
      <c r="DC49" s="187"/>
      <c r="DD49" s="187"/>
      <c r="DE49" s="187"/>
      <c r="DF49" s="187"/>
      <c r="DG49" s="187"/>
      <c r="DH49" s="187"/>
      <c r="DI49" s="187"/>
      <c r="DJ49" s="187"/>
      <c r="DK49" s="187"/>
      <c r="DL49" s="187"/>
      <c r="DM49" s="187"/>
      <c r="DN49" s="187"/>
      <c r="DO49" s="187"/>
      <c r="DP49" s="187"/>
      <c r="DQ49" s="187"/>
      <c r="DR49" s="187"/>
      <c r="DS49" s="187"/>
      <c r="DT49" s="187"/>
      <c r="DU49" s="187"/>
      <c r="DV49" s="187"/>
      <c r="DW49" s="187"/>
      <c r="DX49" s="187"/>
      <c r="DY49" s="187"/>
      <c r="DZ49" s="187"/>
      <c r="EA49" s="187"/>
      <c r="EB49" s="187"/>
      <c r="EC49" s="187"/>
      <c r="ED49" s="187"/>
      <c r="EE49" s="187"/>
      <c r="EF49" s="187"/>
      <c r="EG49" s="187"/>
      <c r="EH49" s="187"/>
      <c r="EI49" s="187"/>
      <c r="EJ49" s="187"/>
      <c r="EK49" s="187"/>
      <c r="EL49" s="187"/>
      <c r="EM49" s="187"/>
      <c r="EN49" s="187"/>
      <c r="EO49" s="187"/>
      <c r="EP49" s="187"/>
      <c r="EQ49" s="187"/>
      <c r="ER49" s="187"/>
      <c r="ES49" s="187"/>
      <c r="ET49" s="187"/>
      <c r="EU49" s="187"/>
      <c r="EV49" s="187"/>
      <c r="EW49" s="187"/>
      <c r="EX49" s="187"/>
      <c r="EY49" s="187"/>
      <c r="EZ49" s="187"/>
      <c r="FA49" s="187"/>
      <c r="FB49" s="187"/>
      <c r="FC49" s="187"/>
      <c r="FD49" s="187"/>
      <c r="FE49" s="187"/>
      <c r="FF49" s="187"/>
      <c r="FG49" s="187"/>
      <c r="FH49" s="187"/>
      <c r="FI49" s="187"/>
      <c r="FJ49" s="187"/>
      <c r="FK49" s="187"/>
      <c r="FL49" s="187"/>
      <c r="FM49" s="187"/>
      <c r="FN49" s="187"/>
      <c r="FO49" s="187"/>
      <c r="FP49" s="187"/>
      <c r="FQ49" s="187"/>
      <c r="FR49" s="187"/>
      <c r="FS49" s="187"/>
      <c r="FT49" s="187"/>
      <c r="FU49" s="187"/>
      <c r="FV49" s="187"/>
      <c r="FW49" s="187"/>
      <c r="FX49" s="187"/>
      <c r="FY49" s="187"/>
      <c r="FZ49" s="187"/>
      <c r="GA49" s="187"/>
      <c r="GB49" s="187"/>
      <c r="GC49" s="187"/>
      <c r="GD49" s="187"/>
      <c r="GE49" s="187"/>
      <c r="GF49" s="187"/>
      <c r="GG49" s="187"/>
      <c r="GH49" s="187"/>
      <c r="GI49" s="187"/>
      <c r="GJ49" s="187"/>
      <c r="GK49" s="187"/>
      <c r="GL49" s="187"/>
      <c r="GM49" s="187"/>
      <c r="GN49" s="187"/>
      <c r="GO49" s="187"/>
      <c r="GP49" s="187"/>
      <c r="GQ49" s="187"/>
      <c r="GR49" s="187"/>
      <c r="GS49" s="187"/>
      <c r="GT49" s="187"/>
      <c r="GU49" s="187"/>
      <c r="GV49" s="187"/>
      <c r="GW49" s="187"/>
      <c r="GX49" s="187"/>
      <c r="GY49" s="187"/>
      <c r="GZ49" s="187"/>
      <c r="HA49" s="187"/>
      <c r="HB49" s="187"/>
      <c r="HC49" s="187"/>
      <c r="HD49" s="187"/>
      <c r="HE49" s="187"/>
      <c r="HF49" s="187"/>
      <c r="HG49" s="187"/>
      <c r="HH49" s="187"/>
      <c r="HI49" s="187"/>
      <c r="HJ49" s="187"/>
      <c r="HK49" s="187"/>
      <c r="HL49" s="187"/>
      <c r="HM49" s="187"/>
      <c r="HN49" s="187"/>
      <c r="HO49" s="187"/>
      <c r="HP49" s="187"/>
      <c r="HQ49" s="187"/>
      <c r="HR49" s="187"/>
      <c r="HS49" s="187"/>
      <c r="HT49" s="187"/>
      <c r="HU49" s="187"/>
      <c r="HV49" s="187"/>
      <c r="HW49" s="187"/>
      <c r="HX49" s="187"/>
      <c r="HY49" s="187"/>
      <c r="HZ49" s="187"/>
      <c r="IA49" s="187"/>
      <c r="IB49" s="187"/>
      <c r="IC49" s="187"/>
      <c r="ID49" s="187"/>
      <c r="IE49" s="187"/>
      <c r="IF49" s="187"/>
    </row>
    <row r="50" spans="1:240" ht="15.75">
      <c r="A50" s="211" t="s">
        <v>150</v>
      </c>
      <c r="B50" s="212" t="s">
        <v>416</v>
      </c>
      <c r="C50" s="213"/>
      <c r="D50" s="214">
        <v>16100</v>
      </c>
      <c r="E50" s="213">
        <v>16100</v>
      </c>
      <c r="F50" s="215"/>
      <c r="G50" s="214"/>
      <c r="H50" s="214"/>
      <c r="I50" s="216"/>
      <c r="J50" s="217"/>
      <c r="K50" s="187"/>
      <c r="L50" s="187"/>
      <c r="M50" s="187"/>
      <c r="N50" s="187"/>
      <c r="O50" s="187"/>
      <c r="P50" s="187"/>
      <c r="Q50" s="187"/>
      <c r="R50" s="187"/>
      <c r="S50" s="187"/>
      <c r="T50" s="187"/>
      <c r="U50" s="187"/>
      <c r="V50" s="187"/>
      <c r="W50" s="187"/>
      <c r="X50" s="187"/>
      <c r="Y50" s="187"/>
      <c r="Z50" s="187"/>
      <c r="AA50" s="187"/>
      <c r="AB50" s="187"/>
      <c r="AC50" s="187"/>
      <c r="AD50" s="187"/>
      <c r="AE50" s="187"/>
      <c r="AF50" s="187"/>
      <c r="AG50" s="187"/>
      <c r="AH50" s="187"/>
      <c r="AI50" s="187"/>
      <c r="AJ50" s="187"/>
      <c r="AK50" s="187"/>
      <c r="AL50" s="187"/>
      <c r="AM50" s="187"/>
      <c r="AN50" s="187"/>
      <c r="AO50" s="187"/>
      <c r="AP50" s="187"/>
      <c r="AQ50" s="187"/>
      <c r="AR50" s="187"/>
      <c r="AS50" s="187"/>
      <c r="AT50" s="187"/>
      <c r="AU50" s="187"/>
      <c r="AV50" s="187"/>
      <c r="AW50" s="187"/>
      <c r="AX50" s="187"/>
      <c r="AY50" s="187"/>
      <c r="AZ50" s="187"/>
      <c r="BA50" s="187"/>
      <c r="BB50" s="187"/>
      <c r="BC50" s="187"/>
      <c r="BD50" s="187"/>
      <c r="BE50" s="187"/>
      <c r="BF50" s="187"/>
      <c r="BG50" s="187"/>
      <c r="BH50" s="187"/>
      <c r="BI50" s="187"/>
      <c r="BJ50" s="187"/>
      <c r="BK50" s="187"/>
      <c r="BL50" s="187"/>
      <c r="BM50" s="187"/>
      <c r="BN50" s="187"/>
      <c r="BO50" s="187"/>
      <c r="BP50" s="187"/>
      <c r="BQ50" s="187"/>
      <c r="BR50" s="187"/>
      <c r="BS50" s="187"/>
      <c r="BT50" s="187"/>
      <c r="BU50" s="187"/>
      <c r="BV50" s="187"/>
      <c r="BW50" s="187"/>
      <c r="BX50" s="187"/>
      <c r="BY50" s="187"/>
      <c r="BZ50" s="187"/>
      <c r="CA50" s="187"/>
      <c r="CB50" s="187"/>
      <c r="CC50" s="187"/>
      <c r="CD50" s="187"/>
      <c r="CE50" s="187"/>
      <c r="CF50" s="187"/>
      <c r="CG50" s="187"/>
      <c r="CH50" s="187"/>
      <c r="CI50" s="187"/>
      <c r="CJ50" s="187"/>
      <c r="CK50" s="187"/>
      <c r="CL50" s="187"/>
      <c r="CM50" s="187"/>
      <c r="CN50" s="187"/>
      <c r="CO50" s="187"/>
      <c r="CP50" s="187"/>
      <c r="CQ50" s="187"/>
      <c r="CR50" s="187"/>
      <c r="CS50" s="187"/>
      <c r="CT50" s="187"/>
      <c r="CU50" s="187"/>
      <c r="CV50" s="187"/>
      <c r="CW50" s="187"/>
      <c r="CX50" s="187"/>
      <c r="CY50" s="187"/>
      <c r="CZ50" s="187"/>
      <c r="DA50" s="187"/>
      <c r="DB50" s="187"/>
      <c r="DC50" s="187"/>
      <c r="DD50" s="187"/>
      <c r="DE50" s="187"/>
      <c r="DF50" s="187"/>
      <c r="DG50" s="187"/>
      <c r="DH50" s="187"/>
      <c r="DI50" s="187"/>
      <c r="DJ50" s="187"/>
      <c r="DK50" s="187"/>
      <c r="DL50" s="187"/>
      <c r="DM50" s="187"/>
      <c r="DN50" s="187"/>
      <c r="DO50" s="187"/>
      <c r="DP50" s="187"/>
      <c r="DQ50" s="187"/>
      <c r="DR50" s="187"/>
      <c r="DS50" s="187"/>
      <c r="DT50" s="187"/>
      <c r="DU50" s="187"/>
      <c r="DV50" s="187"/>
      <c r="DW50" s="187"/>
      <c r="DX50" s="187"/>
      <c r="DY50" s="187"/>
      <c r="DZ50" s="187"/>
      <c r="EA50" s="187"/>
      <c r="EB50" s="187"/>
      <c r="EC50" s="187"/>
      <c r="ED50" s="187"/>
      <c r="EE50" s="187"/>
      <c r="EF50" s="187"/>
      <c r="EG50" s="187"/>
      <c r="EH50" s="187"/>
      <c r="EI50" s="187"/>
      <c r="EJ50" s="187"/>
      <c r="EK50" s="187"/>
      <c r="EL50" s="187"/>
      <c r="EM50" s="187"/>
      <c r="EN50" s="187"/>
      <c r="EO50" s="187"/>
      <c r="EP50" s="187"/>
      <c r="EQ50" s="187"/>
      <c r="ER50" s="187"/>
      <c r="ES50" s="187"/>
      <c r="ET50" s="187"/>
      <c r="EU50" s="187"/>
      <c r="EV50" s="187"/>
      <c r="EW50" s="187"/>
      <c r="EX50" s="187"/>
      <c r="EY50" s="187"/>
      <c r="EZ50" s="187"/>
      <c r="FA50" s="187"/>
      <c r="FB50" s="187"/>
      <c r="FC50" s="187"/>
      <c r="FD50" s="187"/>
      <c r="FE50" s="187"/>
      <c r="FF50" s="187"/>
      <c r="FG50" s="187"/>
      <c r="FH50" s="187"/>
      <c r="FI50" s="187"/>
      <c r="FJ50" s="187"/>
      <c r="FK50" s="187"/>
      <c r="FL50" s="187"/>
      <c r="FM50" s="187"/>
      <c r="FN50" s="187"/>
      <c r="FO50" s="187"/>
      <c r="FP50" s="187"/>
      <c r="FQ50" s="187"/>
      <c r="FR50" s="187"/>
      <c r="FS50" s="187"/>
      <c r="FT50" s="187"/>
      <c r="FU50" s="187"/>
      <c r="FV50" s="187"/>
      <c r="FW50" s="187"/>
      <c r="FX50" s="187"/>
      <c r="FY50" s="187"/>
      <c r="FZ50" s="187"/>
      <c r="GA50" s="187"/>
      <c r="GB50" s="187"/>
      <c r="GC50" s="187"/>
      <c r="GD50" s="187"/>
      <c r="GE50" s="187"/>
      <c r="GF50" s="187"/>
      <c r="GG50" s="187"/>
      <c r="GH50" s="187"/>
      <c r="GI50" s="187"/>
      <c r="GJ50" s="187"/>
      <c r="GK50" s="187"/>
      <c r="GL50" s="187"/>
      <c r="GM50" s="187"/>
      <c r="GN50" s="187"/>
      <c r="GO50" s="187"/>
      <c r="GP50" s="187"/>
      <c r="GQ50" s="187"/>
      <c r="GR50" s="187"/>
      <c r="GS50" s="187"/>
      <c r="GT50" s="187"/>
      <c r="GU50" s="187"/>
      <c r="GV50" s="187"/>
      <c r="GW50" s="187"/>
      <c r="GX50" s="187"/>
      <c r="GY50" s="187"/>
      <c r="GZ50" s="187"/>
      <c r="HA50" s="187"/>
      <c r="HB50" s="187"/>
      <c r="HC50" s="187"/>
      <c r="HD50" s="187"/>
      <c r="HE50" s="187"/>
      <c r="HF50" s="187"/>
      <c r="HG50" s="187"/>
      <c r="HH50" s="187"/>
      <c r="HI50" s="187"/>
      <c r="HJ50" s="187"/>
      <c r="HK50" s="187"/>
      <c r="HL50" s="187"/>
      <c r="HM50" s="187"/>
      <c r="HN50" s="187"/>
      <c r="HO50" s="187"/>
      <c r="HP50" s="187"/>
      <c r="HQ50" s="187"/>
      <c r="HR50" s="187"/>
      <c r="HS50" s="187"/>
      <c r="HT50" s="187"/>
      <c r="HU50" s="187"/>
      <c r="HV50" s="187"/>
      <c r="HW50" s="187"/>
      <c r="HX50" s="187"/>
      <c r="HY50" s="187"/>
      <c r="HZ50" s="187"/>
      <c r="IA50" s="187"/>
      <c r="IB50" s="187"/>
      <c r="IC50" s="187"/>
      <c r="ID50" s="187"/>
      <c r="IE50" s="187"/>
      <c r="IF50" s="187"/>
    </row>
    <row r="51" spans="1:240" ht="15.75">
      <c r="A51" s="211" t="s">
        <v>417</v>
      </c>
      <c r="B51" s="212" t="s">
        <v>418</v>
      </c>
      <c r="C51" s="213"/>
      <c r="D51" s="214"/>
      <c r="E51" s="213"/>
      <c r="F51" s="215"/>
      <c r="G51" s="214">
        <v>6400</v>
      </c>
      <c r="H51" s="214"/>
      <c r="I51" s="216"/>
      <c r="J51" s="217"/>
      <c r="K51" s="187"/>
      <c r="L51" s="187"/>
      <c r="M51" s="187"/>
      <c r="N51" s="187"/>
      <c r="O51" s="187"/>
      <c r="P51" s="187"/>
      <c r="Q51" s="187"/>
      <c r="R51" s="187"/>
      <c r="S51" s="187"/>
      <c r="T51" s="187"/>
      <c r="U51" s="187"/>
      <c r="V51" s="187"/>
      <c r="W51" s="187"/>
      <c r="X51" s="187"/>
      <c r="Y51" s="187"/>
      <c r="Z51" s="187"/>
      <c r="AA51" s="187"/>
      <c r="AB51" s="187"/>
      <c r="AC51" s="187"/>
      <c r="AD51" s="187"/>
      <c r="AE51" s="187"/>
      <c r="AF51" s="187"/>
      <c r="AG51" s="187"/>
      <c r="AH51" s="187"/>
      <c r="AI51" s="187"/>
      <c r="AJ51" s="187"/>
      <c r="AK51" s="187"/>
      <c r="AL51" s="187"/>
      <c r="AM51" s="187"/>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7"/>
      <c r="BQ51" s="187"/>
      <c r="BR51" s="187"/>
      <c r="BS51" s="187"/>
      <c r="BT51" s="187"/>
      <c r="BU51" s="187"/>
      <c r="BV51" s="187"/>
      <c r="BW51" s="187"/>
      <c r="BX51" s="187"/>
      <c r="BY51" s="187"/>
      <c r="BZ51" s="187"/>
      <c r="CA51" s="187"/>
      <c r="CB51" s="187"/>
      <c r="CC51" s="187"/>
      <c r="CD51" s="187"/>
      <c r="CE51" s="187"/>
      <c r="CF51" s="187"/>
      <c r="CG51" s="187"/>
      <c r="CH51" s="187"/>
      <c r="CI51" s="187"/>
      <c r="CJ51" s="187"/>
      <c r="CK51" s="187"/>
      <c r="CL51" s="187"/>
      <c r="CM51" s="187"/>
      <c r="CN51" s="187"/>
      <c r="CO51" s="187"/>
      <c r="CP51" s="187"/>
      <c r="CQ51" s="187"/>
      <c r="CR51" s="187"/>
      <c r="CS51" s="187"/>
      <c r="CT51" s="187"/>
      <c r="CU51" s="187"/>
      <c r="CV51" s="187"/>
      <c r="CW51" s="187"/>
      <c r="CX51" s="187"/>
      <c r="CY51" s="187"/>
      <c r="CZ51" s="187"/>
      <c r="DA51" s="187"/>
      <c r="DB51" s="187"/>
      <c r="DC51" s="187"/>
      <c r="DD51" s="187"/>
      <c r="DE51" s="187"/>
      <c r="DF51" s="187"/>
      <c r="DG51" s="187"/>
      <c r="DH51" s="187"/>
      <c r="DI51" s="187"/>
      <c r="DJ51" s="187"/>
      <c r="DK51" s="187"/>
      <c r="DL51" s="187"/>
      <c r="DM51" s="187"/>
      <c r="DN51" s="187"/>
      <c r="DO51" s="187"/>
      <c r="DP51" s="187"/>
      <c r="DQ51" s="187"/>
      <c r="DR51" s="187"/>
      <c r="DS51" s="187"/>
      <c r="DT51" s="187"/>
      <c r="DU51" s="187"/>
      <c r="DV51" s="187"/>
      <c r="DW51" s="187"/>
      <c r="DX51" s="187"/>
      <c r="DY51" s="187"/>
      <c r="DZ51" s="187"/>
      <c r="EA51" s="187"/>
      <c r="EB51" s="187"/>
      <c r="EC51" s="187"/>
      <c r="ED51" s="187"/>
      <c r="EE51" s="187"/>
      <c r="EF51" s="187"/>
      <c r="EG51" s="187"/>
      <c r="EH51" s="187"/>
      <c r="EI51" s="187"/>
      <c r="EJ51" s="187"/>
      <c r="EK51" s="187"/>
      <c r="EL51" s="187"/>
      <c r="EM51" s="187"/>
      <c r="EN51" s="187"/>
      <c r="EO51" s="187"/>
      <c r="EP51" s="187"/>
      <c r="EQ51" s="187"/>
      <c r="ER51" s="187"/>
      <c r="ES51" s="187"/>
      <c r="ET51" s="187"/>
      <c r="EU51" s="187"/>
      <c r="EV51" s="187"/>
      <c r="EW51" s="187"/>
      <c r="EX51" s="187"/>
      <c r="EY51" s="187"/>
      <c r="EZ51" s="187"/>
      <c r="FA51" s="187"/>
      <c r="FB51" s="187"/>
      <c r="FC51" s="187"/>
      <c r="FD51" s="187"/>
      <c r="FE51" s="187"/>
      <c r="FF51" s="187"/>
      <c r="FG51" s="187"/>
      <c r="FH51" s="187"/>
      <c r="FI51" s="187"/>
      <c r="FJ51" s="187"/>
      <c r="FK51" s="187"/>
      <c r="FL51" s="187"/>
      <c r="FM51" s="187"/>
      <c r="FN51" s="187"/>
      <c r="FO51" s="187"/>
      <c r="FP51" s="187"/>
      <c r="FQ51" s="187"/>
      <c r="FR51" s="187"/>
      <c r="FS51" s="187"/>
      <c r="FT51" s="187"/>
      <c r="FU51" s="187"/>
      <c r="FV51" s="187"/>
      <c r="FW51" s="187"/>
      <c r="FX51" s="187"/>
      <c r="FY51" s="187"/>
      <c r="FZ51" s="187"/>
      <c r="GA51" s="187"/>
      <c r="GB51" s="187"/>
      <c r="GC51" s="187"/>
      <c r="GD51" s="187"/>
      <c r="GE51" s="187"/>
      <c r="GF51" s="187"/>
      <c r="GG51" s="187"/>
      <c r="GH51" s="187"/>
      <c r="GI51" s="187"/>
      <c r="GJ51" s="187"/>
      <c r="GK51" s="187"/>
      <c r="GL51" s="187"/>
      <c r="GM51" s="187"/>
      <c r="GN51" s="187"/>
      <c r="GO51" s="187"/>
      <c r="GP51" s="187"/>
      <c r="GQ51" s="187"/>
      <c r="GR51" s="187"/>
      <c r="GS51" s="187"/>
      <c r="GT51" s="187"/>
      <c r="GU51" s="187"/>
      <c r="GV51" s="187"/>
      <c r="GW51" s="187"/>
      <c r="GX51" s="187"/>
      <c r="GY51" s="187"/>
      <c r="GZ51" s="187"/>
      <c r="HA51" s="187"/>
      <c r="HB51" s="187"/>
      <c r="HC51" s="187"/>
      <c r="HD51" s="187"/>
      <c r="HE51" s="187"/>
      <c r="HF51" s="187"/>
      <c r="HG51" s="187"/>
      <c r="HH51" s="187"/>
      <c r="HI51" s="187"/>
      <c r="HJ51" s="187"/>
      <c r="HK51" s="187"/>
      <c r="HL51" s="187"/>
      <c r="HM51" s="187"/>
      <c r="HN51" s="187"/>
      <c r="HO51" s="187"/>
      <c r="HP51" s="187"/>
      <c r="HQ51" s="187"/>
      <c r="HR51" s="187"/>
      <c r="HS51" s="187"/>
      <c r="HT51" s="187"/>
      <c r="HU51" s="187"/>
      <c r="HV51" s="187"/>
      <c r="HW51" s="187"/>
      <c r="HX51" s="187"/>
      <c r="HY51" s="187"/>
      <c r="HZ51" s="187"/>
      <c r="IA51" s="187"/>
      <c r="IB51" s="187"/>
      <c r="IC51" s="187"/>
      <c r="ID51" s="187"/>
      <c r="IE51" s="187"/>
      <c r="IF51" s="187"/>
    </row>
    <row r="52" spans="1:240" ht="15.75">
      <c r="A52" s="356"/>
      <c r="B52" s="356"/>
      <c r="C52" s="218"/>
      <c r="D52" s="219"/>
      <c r="E52" s="220"/>
      <c r="F52" s="220"/>
      <c r="G52" s="219"/>
      <c r="H52" s="219"/>
      <c r="I52" s="221"/>
      <c r="J52" s="221"/>
      <c r="K52" s="187"/>
      <c r="L52" s="187"/>
      <c r="M52" s="187"/>
      <c r="N52" s="187"/>
      <c r="O52" s="187"/>
      <c r="P52" s="187"/>
      <c r="Q52" s="187"/>
      <c r="R52" s="187"/>
      <c r="S52" s="187"/>
      <c r="T52" s="187"/>
      <c r="U52" s="187"/>
      <c r="V52" s="187"/>
      <c r="W52" s="187"/>
      <c r="X52" s="187"/>
      <c r="Y52" s="187"/>
      <c r="Z52" s="187"/>
      <c r="AA52" s="187"/>
      <c r="AB52" s="187"/>
      <c r="AC52" s="187"/>
      <c r="AD52" s="187"/>
      <c r="AE52" s="187"/>
      <c r="AF52" s="187"/>
      <c r="AG52" s="187"/>
      <c r="AH52" s="187"/>
      <c r="AI52" s="187"/>
      <c r="AJ52" s="187"/>
      <c r="AK52" s="187"/>
      <c r="AL52" s="187"/>
      <c r="AM52" s="187"/>
      <c r="AN52" s="187"/>
      <c r="AO52" s="187"/>
      <c r="AP52" s="187"/>
      <c r="AQ52" s="187"/>
      <c r="AR52" s="187"/>
      <c r="AS52" s="187"/>
      <c r="AT52" s="187"/>
      <c r="AU52" s="187"/>
      <c r="AV52" s="187"/>
      <c r="AW52" s="187"/>
      <c r="AX52" s="187"/>
      <c r="AY52" s="187"/>
      <c r="AZ52" s="187"/>
      <c r="BA52" s="187"/>
      <c r="BB52" s="187"/>
      <c r="BC52" s="187"/>
      <c r="BD52" s="187"/>
      <c r="BE52" s="187"/>
      <c r="BF52" s="187"/>
      <c r="BG52" s="187"/>
      <c r="BH52" s="187"/>
      <c r="BI52" s="187"/>
      <c r="BJ52" s="187"/>
      <c r="BK52" s="187"/>
      <c r="BL52" s="187"/>
      <c r="BM52" s="187"/>
      <c r="BN52" s="187"/>
      <c r="BO52" s="187"/>
      <c r="BP52" s="187"/>
      <c r="BQ52" s="187"/>
      <c r="BR52" s="187"/>
      <c r="BS52" s="187"/>
      <c r="BT52" s="187"/>
      <c r="BU52" s="187"/>
      <c r="BV52" s="187"/>
      <c r="BW52" s="187"/>
      <c r="BX52" s="187"/>
      <c r="BY52" s="187"/>
      <c r="BZ52" s="187"/>
      <c r="CA52" s="187"/>
      <c r="CB52" s="187"/>
      <c r="CC52" s="187"/>
      <c r="CD52" s="187"/>
      <c r="CE52" s="187"/>
      <c r="CF52" s="187"/>
      <c r="CG52" s="187"/>
      <c r="CH52" s="187"/>
      <c r="CI52" s="187"/>
      <c r="CJ52" s="187"/>
      <c r="CK52" s="187"/>
      <c r="CL52" s="187"/>
      <c r="CM52" s="187"/>
      <c r="CN52" s="187"/>
      <c r="CO52" s="187"/>
      <c r="CP52" s="187"/>
      <c r="CQ52" s="187"/>
      <c r="CR52" s="187"/>
      <c r="CS52" s="187"/>
      <c r="CT52" s="187"/>
      <c r="CU52" s="187"/>
      <c r="CV52" s="187"/>
      <c r="CW52" s="187"/>
      <c r="CX52" s="187"/>
      <c r="CY52" s="187"/>
      <c r="CZ52" s="187"/>
      <c r="DA52" s="187"/>
      <c r="DB52" s="187"/>
      <c r="DC52" s="187"/>
      <c r="DD52" s="187"/>
      <c r="DE52" s="187"/>
      <c r="DF52" s="187"/>
      <c r="DG52" s="187"/>
      <c r="DH52" s="187"/>
      <c r="DI52" s="187"/>
      <c r="DJ52" s="187"/>
      <c r="DK52" s="187"/>
      <c r="DL52" s="187"/>
      <c r="DM52" s="187"/>
      <c r="DN52" s="187"/>
      <c r="DO52" s="187"/>
      <c r="DP52" s="187"/>
      <c r="DQ52" s="187"/>
      <c r="DR52" s="187"/>
      <c r="DS52" s="187"/>
      <c r="DT52" s="187"/>
      <c r="DU52" s="187"/>
      <c r="DV52" s="187"/>
      <c r="DW52" s="187"/>
      <c r="DX52" s="187"/>
      <c r="DY52" s="187"/>
      <c r="DZ52" s="187"/>
      <c r="EA52" s="187"/>
      <c r="EB52" s="187"/>
      <c r="EC52" s="187"/>
      <c r="ED52" s="187"/>
      <c r="EE52" s="187"/>
      <c r="EF52" s="187"/>
      <c r="EG52" s="187"/>
      <c r="EH52" s="187"/>
      <c r="EI52" s="187"/>
      <c r="EJ52" s="187"/>
      <c r="EK52" s="187"/>
      <c r="EL52" s="187"/>
      <c r="EM52" s="187"/>
      <c r="EN52" s="187"/>
      <c r="EO52" s="187"/>
      <c r="EP52" s="187"/>
      <c r="EQ52" s="187"/>
      <c r="ER52" s="187"/>
      <c r="ES52" s="187"/>
      <c r="ET52" s="187"/>
      <c r="EU52" s="187"/>
      <c r="EV52" s="187"/>
      <c r="EW52" s="187"/>
      <c r="EX52" s="187"/>
      <c r="EY52" s="187"/>
      <c r="EZ52" s="187"/>
      <c r="FA52" s="187"/>
      <c r="FB52" s="187"/>
      <c r="FC52" s="187"/>
      <c r="FD52" s="187"/>
      <c r="FE52" s="187"/>
      <c r="FF52" s="187"/>
      <c r="FG52" s="187"/>
      <c r="FH52" s="187"/>
      <c r="FI52" s="187"/>
      <c r="FJ52" s="187"/>
      <c r="FK52" s="187"/>
      <c r="FL52" s="187"/>
      <c r="FM52" s="187"/>
      <c r="FN52" s="187"/>
      <c r="FO52" s="187"/>
      <c r="FP52" s="187"/>
      <c r="FQ52" s="187"/>
      <c r="FR52" s="187"/>
      <c r="FS52" s="187"/>
      <c r="FT52" s="187"/>
      <c r="FU52" s="187"/>
      <c r="FV52" s="187"/>
      <c r="FW52" s="187"/>
      <c r="FX52" s="187"/>
      <c r="FY52" s="187"/>
      <c r="FZ52" s="187"/>
      <c r="GA52" s="187"/>
      <c r="GB52" s="187"/>
      <c r="GC52" s="187"/>
      <c r="GD52" s="187"/>
      <c r="GE52" s="187"/>
      <c r="GF52" s="187"/>
      <c r="GG52" s="187"/>
      <c r="GH52" s="187"/>
      <c r="GI52" s="187"/>
      <c r="GJ52" s="187"/>
      <c r="GK52" s="187"/>
      <c r="GL52" s="187"/>
      <c r="GM52" s="187"/>
      <c r="GN52" s="187"/>
      <c r="GO52" s="187"/>
      <c r="GP52" s="187"/>
      <c r="GQ52" s="187"/>
      <c r="GR52" s="187"/>
      <c r="GS52" s="187"/>
      <c r="GT52" s="187"/>
      <c r="GU52" s="187"/>
      <c r="GV52" s="187"/>
      <c r="GW52" s="187"/>
      <c r="GX52" s="187"/>
      <c r="GY52" s="187"/>
      <c r="GZ52" s="187"/>
      <c r="HA52" s="187"/>
      <c r="HB52" s="187"/>
      <c r="HC52" s="187"/>
      <c r="HD52" s="187"/>
      <c r="HE52" s="187"/>
      <c r="HF52" s="187"/>
      <c r="HG52" s="187"/>
      <c r="HH52" s="187"/>
      <c r="HI52" s="187"/>
      <c r="HJ52" s="187"/>
      <c r="HK52" s="187"/>
      <c r="HL52" s="187"/>
      <c r="HM52" s="187"/>
      <c r="HN52" s="187"/>
      <c r="HO52" s="187"/>
      <c r="HP52" s="187"/>
      <c r="HQ52" s="187"/>
      <c r="HR52" s="187"/>
      <c r="HS52" s="187"/>
      <c r="HT52" s="187"/>
      <c r="HU52" s="187"/>
      <c r="HV52" s="187"/>
      <c r="HW52" s="187"/>
      <c r="HX52" s="187"/>
      <c r="HY52" s="187"/>
      <c r="HZ52" s="187"/>
      <c r="IA52" s="187"/>
      <c r="IB52" s="187"/>
      <c r="IC52" s="187"/>
      <c r="ID52" s="187"/>
      <c r="IE52" s="187"/>
      <c r="IF52" s="187"/>
    </row>
    <row r="53" spans="1:240" ht="15.75">
      <c r="A53" s="222"/>
      <c r="B53" s="160"/>
      <c r="C53" s="223"/>
      <c r="D53" s="224"/>
      <c r="E53" s="225"/>
      <c r="F53" s="225"/>
      <c r="G53" s="200"/>
      <c r="H53" s="200"/>
      <c r="I53" s="160"/>
      <c r="J53" s="160"/>
      <c r="K53" s="160"/>
      <c r="L53" s="160"/>
      <c r="M53" s="160"/>
      <c r="N53" s="160"/>
      <c r="O53" s="160"/>
      <c r="P53" s="160"/>
      <c r="Q53" s="160"/>
      <c r="R53" s="160"/>
      <c r="S53" s="160"/>
      <c r="T53" s="160"/>
      <c r="U53" s="160"/>
      <c r="V53" s="160"/>
      <c r="W53" s="160"/>
      <c r="X53" s="160"/>
      <c r="Y53" s="160"/>
      <c r="Z53" s="160"/>
      <c r="AA53" s="160"/>
      <c r="AB53" s="160"/>
      <c r="AC53" s="160"/>
      <c r="AD53" s="160"/>
      <c r="AE53" s="160"/>
      <c r="AF53" s="160"/>
      <c r="AG53" s="160"/>
      <c r="AH53" s="160"/>
      <c r="AI53" s="160"/>
      <c r="AJ53" s="160"/>
      <c r="AK53" s="160"/>
      <c r="AL53" s="160"/>
      <c r="AM53" s="160"/>
      <c r="AN53" s="160"/>
      <c r="AO53" s="160"/>
      <c r="AP53" s="160"/>
      <c r="AQ53" s="160"/>
      <c r="AR53" s="160"/>
      <c r="AS53" s="160"/>
      <c r="AT53" s="160"/>
      <c r="AU53" s="160"/>
      <c r="AV53" s="160"/>
      <c r="AW53" s="160"/>
      <c r="AX53" s="160"/>
      <c r="AY53" s="160"/>
      <c r="AZ53" s="160"/>
      <c r="BA53" s="160"/>
      <c r="BB53" s="160"/>
      <c r="BC53" s="160"/>
      <c r="BD53" s="160"/>
      <c r="BE53" s="160"/>
      <c r="BF53" s="160"/>
      <c r="BG53" s="160"/>
      <c r="BH53" s="160"/>
      <c r="BI53" s="160"/>
      <c r="BJ53" s="160"/>
      <c r="BK53" s="160"/>
      <c r="BL53" s="160"/>
      <c r="BM53" s="160"/>
      <c r="BN53" s="160"/>
      <c r="BO53" s="160"/>
      <c r="BP53" s="160"/>
      <c r="BQ53" s="160"/>
      <c r="BR53" s="160"/>
      <c r="BS53" s="160"/>
      <c r="BT53" s="160"/>
      <c r="BU53" s="160"/>
      <c r="BV53" s="160"/>
      <c r="BW53" s="160"/>
      <c r="BX53" s="160"/>
      <c r="BY53" s="160"/>
      <c r="BZ53" s="160"/>
      <c r="CA53" s="160"/>
      <c r="CB53" s="160"/>
      <c r="CC53" s="160"/>
      <c r="CD53" s="160"/>
      <c r="CE53" s="160"/>
      <c r="CF53" s="160"/>
      <c r="CG53" s="160"/>
      <c r="CH53" s="160"/>
      <c r="CI53" s="160"/>
      <c r="CJ53" s="160"/>
      <c r="CK53" s="160"/>
      <c r="CL53" s="160"/>
      <c r="CM53" s="160"/>
      <c r="CN53" s="160"/>
      <c r="CO53" s="160"/>
      <c r="CP53" s="160"/>
      <c r="CQ53" s="160"/>
      <c r="CR53" s="160"/>
      <c r="CS53" s="160"/>
      <c r="CT53" s="160"/>
      <c r="CU53" s="160"/>
      <c r="CV53" s="160"/>
      <c r="CW53" s="160"/>
      <c r="CX53" s="160"/>
      <c r="CY53" s="160"/>
      <c r="CZ53" s="160"/>
      <c r="DA53" s="160"/>
      <c r="DB53" s="160"/>
      <c r="DC53" s="160"/>
      <c r="DD53" s="160"/>
      <c r="DE53" s="160"/>
      <c r="DF53" s="160"/>
      <c r="DG53" s="160"/>
      <c r="DH53" s="160"/>
      <c r="DI53" s="160"/>
      <c r="DJ53" s="160"/>
      <c r="DK53" s="160"/>
      <c r="DL53" s="160"/>
      <c r="DM53" s="160"/>
      <c r="DN53" s="160"/>
      <c r="DO53" s="160"/>
      <c r="DP53" s="160"/>
      <c r="DQ53" s="160"/>
      <c r="DR53" s="160"/>
      <c r="DS53" s="160"/>
      <c r="DT53" s="160"/>
      <c r="DU53" s="160"/>
      <c r="DV53" s="160"/>
      <c r="DW53" s="160"/>
      <c r="DX53" s="160"/>
      <c r="DY53" s="160"/>
      <c r="DZ53" s="160"/>
      <c r="EA53" s="160"/>
      <c r="EB53" s="160"/>
      <c r="EC53" s="160"/>
      <c r="ED53" s="160"/>
      <c r="EE53" s="160"/>
      <c r="EF53" s="160"/>
      <c r="EG53" s="160"/>
      <c r="EH53" s="160"/>
      <c r="EI53" s="160"/>
      <c r="EJ53" s="160"/>
      <c r="EK53" s="160"/>
      <c r="EL53" s="160"/>
      <c r="EM53" s="160"/>
      <c r="EN53" s="160"/>
      <c r="EO53" s="160"/>
      <c r="EP53" s="160"/>
      <c r="EQ53" s="160"/>
      <c r="ER53" s="160"/>
      <c r="ES53" s="160"/>
      <c r="ET53" s="160"/>
      <c r="EU53" s="160"/>
      <c r="EV53" s="160"/>
      <c r="EW53" s="160"/>
      <c r="EX53" s="160"/>
      <c r="EY53" s="160"/>
      <c r="EZ53" s="160"/>
      <c r="FA53" s="160"/>
      <c r="FB53" s="160"/>
      <c r="FC53" s="160"/>
      <c r="FD53" s="160"/>
      <c r="FE53" s="160"/>
      <c r="FF53" s="160"/>
      <c r="FG53" s="160"/>
      <c r="FH53" s="160"/>
      <c r="FI53" s="160"/>
      <c r="FJ53" s="160"/>
      <c r="FK53" s="160"/>
      <c r="FL53" s="160"/>
      <c r="FM53" s="160"/>
      <c r="FN53" s="160"/>
      <c r="FO53" s="160"/>
      <c r="FP53" s="160"/>
      <c r="FQ53" s="160"/>
      <c r="FR53" s="160"/>
      <c r="FS53" s="160"/>
      <c r="FT53" s="160"/>
      <c r="FU53" s="160"/>
      <c r="FV53" s="160"/>
      <c r="FW53" s="160"/>
      <c r="FX53" s="160"/>
      <c r="FY53" s="160"/>
      <c r="FZ53" s="160"/>
      <c r="GA53" s="160"/>
      <c r="GB53" s="160"/>
      <c r="GC53" s="160"/>
      <c r="GD53" s="160"/>
      <c r="GE53" s="160"/>
      <c r="GF53" s="160"/>
      <c r="GG53" s="160"/>
      <c r="GH53" s="160"/>
      <c r="GI53" s="160"/>
      <c r="GJ53" s="160"/>
      <c r="GK53" s="160"/>
      <c r="GL53" s="160"/>
      <c r="GM53" s="160"/>
      <c r="GN53" s="160"/>
      <c r="GO53" s="160"/>
      <c r="GP53" s="160"/>
      <c r="GQ53" s="160"/>
      <c r="GR53" s="160"/>
      <c r="GS53" s="160"/>
      <c r="GT53" s="160"/>
      <c r="GU53" s="160"/>
      <c r="GV53" s="160"/>
      <c r="GW53" s="160"/>
      <c r="GX53" s="160"/>
      <c r="GY53" s="160"/>
      <c r="GZ53" s="160"/>
      <c r="HA53" s="160"/>
      <c r="HB53" s="160"/>
      <c r="HC53" s="160"/>
      <c r="HD53" s="160"/>
      <c r="HE53" s="160"/>
      <c r="HF53" s="160"/>
      <c r="HG53" s="160"/>
      <c r="HH53" s="160"/>
      <c r="HI53" s="160"/>
      <c r="HJ53" s="160"/>
      <c r="HK53" s="160"/>
      <c r="HL53" s="160"/>
      <c r="HM53" s="160"/>
      <c r="HN53" s="160"/>
      <c r="HO53" s="160"/>
      <c r="HP53" s="160"/>
      <c r="HQ53" s="160"/>
      <c r="HR53" s="160"/>
      <c r="HS53" s="160"/>
      <c r="HT53" s="160"/>
      <c r="HU53" s="160"/>
      <c r="HV53" s="160"/>
      <c r="HW53" s="160"/>
      <c r="HX53" s="160"/>
      <c r="HY53" s="160"/>
      <c r="HZ53" s="160"/>
      <c r="IA53" s="160"/>
      <c r="IB53" s="160"/>
      <c r="IC53" s="160"/>
      <c r="ID53" s="160"/>
      <c r="IE53" s="160"/>
      <c r="IF53" s="160"/>
    </row>
    <row r="74" spans="4:8" s="161" customFormat="1">
      <c r="D74" s="202"/>
      <c r="E74" s="226"/>
      <c r="F74" s="226"/>
      <c r="G74" s="175" t="s">
        <v>419</v>
      </c>
      <c r="H74" s="175"/>
    </row>
  </sheetData>
  <mergeCells count="15">
    <mergeCell ref="B6:B7"/>
    <mergeCell ref="E6:E7"/>
    <mergeCell ref="F6:F7"/>
    <mergeCell ref="A52:B52"/>
    <mergeCell ref="I1:J1"/>
    <mergeCell ref="A2:J2"/>
    <mergeCell ref="A3:J3"/>
    <mergeCell ref="I4:J4"/>
    <mergeCell ref="C5:C7"/>
    <mergeCell ref="D5:D7"/>
    <mergeCell ref="E5:F5"/>
    <mergeCell ref="G5:G7"/>
    <mergeCell ref="I5:J6"/>
    <mergeCell ref="A6:A7"/>
    <mergeCell ref="H5:H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G81"/>
  <sheetViews>
    <sheetView topLeftCell="A11" workbookViewId="0">
      <selection sqref="A1:XFD1048576"/>
    </sheetView>
  </sheetViews>
  <sheetFormatPr defaultColWidth="11.42578125" defaultRowHeight="15.75" outlineLevelRow="1" outlineLevelCol="1"/>
  <cols>
    <col min="1" max="1" width="5.28515625" style="460" customWidth="1"/>
    <col min="2" max="2" width="38" style="200" customWidth="1"/>
    <col min="3" max="3" width="11.42578125" style="224" customWidth="1"/>
    <col min="4" max="4" width="12.42578125" style="224" customWidth="1"/>
    <col min="5" max="5" width="13.28515625" style="224" customWidth="1"/>
    <col min="6" max="6" width="15" style="224" hidden="1" customWidth="1" outlineLevel="1"/>
    <col min="7" max="7" width="12" style="224" hidden="1" customWidth="1" outlineLevel="1"/>
    <col min="8" max="8" width="12.140625" style="224" customWidth="1" collapsed="1"/>
    <col min="9" max="9" width="11.5703125" style="200" hidden="1" customWidth="1"/>
    <col min="10" max="10" width="11.42578125" style="200" hidden="1" customWidth="1"/>
    <col min="11" max="11" width="12.42578125" style="200" customWidth="1"/>
    <col min="12" max="12" width="8.7109375" style="200" bestFit="1" customWidth="1"/>
    <col min="13" max="13" width="9.7109375" style="200" customWidth="1"/>
    <col min="14" max="14" width="14.42578125" style="200" customWidth="1"/>
    <col min="15" max="15" width="15.5703125" style="200" customWidth="1"/>
    <col min="16" max="16" width="9.140625" style="200" customWidth="1"/>
    <col min="17" max="17" width="13.7109375" style="200" customWidth="1"/>
    <col min="18" max="246" width="9.140625" style="200" customWidth="1"/>
    <col min="247" max="247" width="5.28515625" style="200" customWidth="1"/>
    <col min="248" max="248" width="47.7109375" style="200" customWidth="1"/>
    <col min="249" max="251" width="11.42578125" style="200"/>
    <col min="252" max="252" width="5.28515625" style="200" customWidth="1"/>
    <col min="253" max="253" width="53.7109375" style="200" customWidth="1"/>
    <col min="254" max="254" width="11.42578125" style="200" customWidth="1"/>
    <col min="255" max="256" width="0" style="200" hidden="1" customWidth="1"/>
    <col min="257" max="257" width="14.5703125" style="200" customWidth="1"/>
    <col min="258" max="263" width="0" style="200" hidden="1" customWidth="1"/>
    <col min="264" max="264" width="12.7109375" style="200" customWidth="1"/>
    <col min="265" max="265" width="0" style="200" hidden="1" customWidth="1"/>
    <col min="266" max="266" width="11.42578125" style="200" customWidth="1"/>
    <col min="267" max="267" width="9.140625" style="200" customWidth="1"/>
    <col min="268" max="268" width="13.7109375" style="200" customWidth="1"/>
    <col min="269" max="269" width="15.42578125" style="200" customWidth="1"/>
    <col min="270" max="502" width="9.140625" style="200" customWidth="1"/>
    <col min="503" max="503" width="5.28515625" style="200" customWidth="1"/>
    <col min="504" max="504" width="47.7109375" style="200" customWidth="1"/>
    <col min="505" max="507" width="11.42578125" style="200"/>
    <col min="508" max="508" width="5.28515625" style="200" customWidth="1"/>
    <col min="509" max="509" width="53.7109375" style="200" customWidth="1"/>
    <col min="510" max="510" width="11.42578125" style="200" customWidth="1"/>
    <col min="511" max="512" width="0" style="200" hidden="1" customWidth="1"/>
    <col min="513" max="513" width="14.5703125" style="200" customWidth="1"/>
    <col min="514" max="519" width="0" style="200" hidden="1" customWidth="1"/>
    <col min="520" max="520" width="12.7109375" style="200" customWidth="1"/>
    <col min="521" max="521" width="0" style="200" hidden="1" customWidth="1"/>
    <col min="522" max="522" width="11.42578125" style="200" customWidth="1"/>
    <col min="523" max="523" width="9.140625" style="200" customWidth="1"/>
    <col min="524" max="524" width="13.7109375" style="200" customWidth="1"/>
    <col min="525" max="525" width="15.42578125" style="200" customWidth="1"/>
    <col min="526" max="758" width="9.140625" style="200" customWidth="1"/>
    <col min="759" max="759" width="5.28515625" style="200" customWidth="1"/>
    <col min="760" max="760" width="47.7109375" style="200" customWidth="1"/>
    <col min="761" max="763" width="11.42578125" style="200"/>
    <col min="764" max="764" width="5.28515625" style="200" customWidth="1"/>
    <col min="765" max="765" width="53.7109375" style="200" customWidth="1"/>
    <col min="766" max="766" width="11.42578125" style="200" customWidth="1"/>
    <col min="767" max="768" width="0" style="200" hidden="1" customWidth="1"/>
    <col min="769" max="769" width="14.5703125" style="200" customWidth="1"/>
    <col min="770" max="775" width="0" style="200" hidden="1" customWidth="1"/>
    <col min="776" max="776" width="12.7109375" style="200" customWidth="1"/>
    <col min="777" max="777" width="0" style="200" hidden="1" customWidth="1"/>
    <col min="778" max="778" width="11.42578125" style="200" customWidth="1"/>
    <col min="779" max="779" width="9.140625" style="200" customWidth="1"/>
    <col min="780" max="780" width="13.7109375" style="200" customWidth="1"/>
    <col min="781" max="781" width="15.42578125" style="200" customWidth="1"/>
    <col min="782" max="1014" width="9.140625" style="200" customWidth="1"/>
    <col min="1015" max="1015" width="5.28515625" style="200" customWidth="1"/>
    <col min="1016" max="1016" width="47.7109375" style="200" customWidth="1"/>
    <col min="1017" max="1019" width="11.42578125" style="200"/>
    <col min="1020" max="1020" width="5.28515625" style="200" customWidth="1"/>
    <col min="1021" max="1021" width="53.7109375" style="200" customWidth="1"/>
    <col min="1022" max="1022" width="11.42578125" style="200" customWidth="1"/>
    <col min="1023" max="1024" width="0" style="200" hidden="1" customWidth="1"/>
    <col min="1025" max="1025" width="14.5703125" style="200" customWidth="1"/>
    <col min="1026" max="1031" width="0" style="200" hidden="1" customWidth="1"/>
    <col min="1032" max="1032" width="12.7109375" style="200" customWidth="1"/>
    <col min="1033" max="1033" width="0" style="200" hidden="1" customWidth="1"/>
    <col min="1034" max="1034" width="11.42578125" style="200" customWidth="1"/>
    <col min="1035" max="1035" width="9.140625" style="200" customWidth="1"/>
    <col min="1036" max="1036" width="13.7109375" style="200" customWidth="1"/>
    <col min="1037" max="1037" width="15.42578125" style="200" customWidth="1"/>
    <col min="1038" max="1270" width="9.140625" style="200" customWidth="1"/>
    <col min="1271" max="1271" width="5.28515625" style="200" customWidth="1"/>
    <col min="1272" max="1272" width="47.7109375" style="200" customWidth="1"/>
    <col min="1273" max="1275" width="11.42578125" style="200"/>
    <col min="1276" max="1276" width="5.28515625" style="200" customWidth="1"/>
    <col min="1277" max="1277" width="53.7109375" style="200" customWidth="1"/>
    <col min="1278" max="1278" width="11.42578125" style="200" customWidth="1"/>
    <col min="1279" max="1280" width="0" style="200" hidden="1" customWidth="1"/>
    <col min="1281" max="1281" width="14.5703125" style="200" customWidth="1"/>
    <col min="1282" max="1287" width="0" style="200" hidden="1" customWidth="1"/>
    <col min="1288" max="1288" width="12.7109375" style="200" customWidth="1"/>
    <col min="1289" max="1289" width="0" style="200" hidden="1" customWidth="1"/>
    <col min="1290" max="1290" width="11.42578125" style="200" customWidth="1"/>
    <col min="1291" max="1291" width="9.140625" style="200" customWidth="1"/>
    <col min="1292" max="1292" width="13.7109375" style="200" customWidth="1"/>
    <col min="1293" max="1293" width="15.42578125" style="200" customWidth="1"/>
    <col min="1294" max="1526" width="9.140625" style="200" customWidth="1"/>
    <col min="1527" max="1527" width="5.28515625" style="200" customWidth="1"/>
    <col min="1528" max="1528" width="47.7109375" style="200" customWidth="1"/>
    <col min="1529" max="1531" width="11.42578125" style="200"/>
    <col min="1532" max="1532" width="5.28515625" style="200" customWidth="1"/>
    <col min="1533" max="1533" width="53.7109375" style="200" customWidth="1"/>
    <col min="1534" max="1534" width="11.42578125" style="200" customWidth="1"/>
    <col min="1535" max="1536" width="0" style="200" hidden="1" customWidth="1"/>
    <col min="1537" max="1537" width="14.5703125" style="200" customWidth="1"/>
    <col min="1538" max="1543" width="0" style="200" hidden="1" customWidth="1"/>
    <col min="1544" max="1544" width="12.7109375" style="200" customWidth="1"/>
    <col min="1545" max="1545" width="0" style="200" hidden="1" customWidth="1"/>
    <col min="1546" max="1546" width="11.42578125" style="200" customWidth="1"/>
    <col min="1547" max="1547" width="9.140625" style="200" customWidth="1"/>
    <col min="1548" max="1548" width="13.7109375" style="200" customWidth="1"/>
    <col min="1549" max="1549" width="15.42578125" style="200" customWidth="1"/>
    <col min="1550" max="1782" width="9.140625" style="200" customWidth="1"/>
    <col min="1783" max="1783" width="5.28515625" style="200" customWidth="1"/>
    <col min="1784" max="1784" width="47.7109375" style="200" customWidth="1"/>
    <col min="1785" max="1787" width="11.42578125" style="200"/>
    <col min="1788" max="1788" width="5.28515625" style="200" customWidth="1"/>
    <col min="1789" max="1789" width="53.7109375" style="200" customWidth="1"/>
    <col min="1790" max="1790" width="11.42578125" style="200" customWidth="1"/>
    <col min="1791" max="1792" width="0" style="200" hidden="1" customWidth="1"/>
    <col min="1793" max="1793" width="14.5703125" style="200" customWidth="1"/>
    <col min="1794" max="1799" width="0" style="200" hidden="1" customWidth="1"/>
    <col min="1800" max="1800" width="12.7109375" style="200" customWidth="1"/>
    <col min="1801" max="1801" width="0" style="200" hidden="1" customWidth="1"/>
    <col min="1802" max="1802" width="11.42578125" style="200" customWidth="1"/>
    <col min="1803" max="1803" width="9.140625" style="200" customWidth="1"/>
    <col min="1804" max="1804" width="13.7109375" style="200" customWidth="1"/>
    <col min="1805" max="1805" width="15.42578125" style="200" customWidth="1"/>
    <col min="1806" max="2038" width="9.140625" style="200" customWidth="1"/>
    <col min="2039" max="2039" width="5.28515625" style="200" customWidth="1"/>
    <col min="2040" max="2040" width="47.7109375" style="200" customWidth="1"/>
    <col min="2041" max="2043" width="11.42578125" style="200"/>
    <col min="2044" max="2044" width="5.28515625" style="200" customWidth="1"/>
    <col min="2045" max="2045" width="53.7109375" style="200" customWidth="1"/>
    <col min="2046" max="2046" width="11.42578125" style="200" customWidth="1"/>
    <col min="2047" max="2048" width="0" style="200" hidden="1" customWidth="1"/>
    <col min="2049" max="2049" width="14.5703125" style="200" customWidth="1"/>
    <col min="2050" max="2055" width="0" style="200" hidden="1" customWidth="1"/>
    <col min="2056" max="2056" width="12.7109375" style="200" customWidth="1"/>
    <col min="2057" max="2057" width="0" style="200" hidden="1" customWidth="1"/>
    <col min="2058" max="2058" width="11.42578125" style="200" customWidth="1"/>
    <col min="2059" max="2059" width="9.140625" style="200" customWidth="1"/>
    <col min="2060" max="2060" width="13.7109375" style="200" customWidth="1"/>
    <col min="2061" max="2061" width="15.42578125" style="200" customWidth="1"/>
    <col min="2062" max="2294" width="9.140625" style="200" customWidth="1"/>
    <col min="2295" max="2295" width="5.28515625" style="200" customWidth="1"/>
    <col min="2296" max="2296" width="47.7109375" style="200" customWidth="1"/>
    <col min="2297" max="2299" width="11.42578125" style="200"/>
    <col min="2300" max="2300" width="5.28515625" style="200" customWidth="1"/>
    <col min="2301" max="2301" width="53.7109375" style="200" customWidth="1"/>
    <col min="2302" max="2302" width="11.42578125" style="200" customWidth="1"/>
    <col min="2303" max="2304" width="0" style="200" hidden="1" customWidth="1"/>
    <col min="2305" max="2305" width="14.5703125" style="200" customWidth="1"/>
    <col min="2306" max="2311" width="0" style="200" hidden="1" customWidth="1"/>
    <col min="2312" max="2312" width="12.7109375" style="200" customWidth="1"/>
    <col min="2313" max="2313" width="0" style="200" hidden="1" customWidth="1"/>
    <col min="2314" max="2314" width="11.42578125" style="200" customWidth="1"/>
    <col min="2315" max="2315" width="9.140625" style="200" customWidth="1"/>
    <col min="2316" max="2316" width="13.7109375" style="200" customWidth="1"/>
    <col min="2317" max="2317" width="15.42578125" style="200" customWidth="1"/>
    <col min="2318" max="2550" width="9.140625" style="200" customWidth="1"/>
    <col min="2551" max="2551" width="5.28515625" style="200" customWidth="1"/>
    <col min="2552" max="2552" width="47.7109375" style="200" customWidth="1"/>
    <col min="2553" max="2555" width="11.42578125" style="200"/>
    <col min="2556" max="2556" width="5.28515625" style="200" customWidth="1"/>
    <col min="2557" max="2557" width="53.7109375" style="200" customWidth="1"/>
    <col min="2558" max="2558" width="11.42578125" style="200" customWidth="1"/>
    <col min="2559" max="2560" width="0" style="200" hidden="1" customWidth="1"/>
    <col min="2561" max="2561" width="14.5703125" style="200" customWidth="1"/>
    <col min="2562" max="2567" width="0" style="200" hidden="1" customWidth="1"/>
    <col min="2568" max="2568" width="12.7109375" style="200" customWidth="1"/>
    <col min="2569" max="2569" width="0" style="200" hidden="1" customWidth="1"/>
    <col min="2570" max="2570" width="11.42578125" style="200" customWidth="1"/>
    <col min="2571" max="2571" width="9.140625" style="200" customWidth="1"/>
    <col min="2572" max="2572" width="13.7109375" style="200" customWidth="1"/>
    <col min="2573" max="2573" width="15.42578125" style="200" customWidth="1"/>
    <col min="2574" max="2806" width="9.140625" style="200" customWidth="1"/>
    <col min="2807" max="2807" width="5.28515625" style="200" customWidth="1"/>
    <col min="2808" max="2808" width="47.7109375" style="200" customWidth="1"/>
    <col min="2809" max="2811" width="11.42578125" style="200"/>
    <col min="2812" max="2812" width="5.28515625" style="200" customWidth="1"/>
    <col min="2813" max="2813" width="53.7109375" style="200" customWidth="1"/>
    <col min="2814" max="2814" width="11.42578125" style="200" customWidth="1"/>
    <col min="2815" max="2816" width="0" style="200" hidden="1" customWidth="1"/>
    <col min="2817" max="2817" width="14.5703125" style="200" customWidth="1"/>
    <col min="2818" max="2823" width="0" style="200" hidden="1" customWidth="1"/>
    <col min="2824" max="2824" width="12.7109375" style="200" customWidth="1"/>
    <col min="2825" max="2825" width="0" style="200" hidden="1" customWidth="1"/>
    <col min="2826" max="2826" width="11.42578125" style="200" customWidth="1"/>
    <col min="2827" max="2827" width="9.140625" style="200" customWidth="1"/>
    <col min="2828" max="2828" width="13.7109375" style="200" customWidth="1"/>
    <col min="2829" max="2829" width="15.42578125" style="200" customWidth="1"/>
    <col min="2830" max="3062" width="9.140625" style="200" customWidth="1"/>
    <col min="3063" max="3063" width="5.28515625" style="200" customWidth="1"/>
    <col min="3064" max="3064" width="47.7109375" style="200" customWidth="1"/>
    <col min="3065" max="3067" width="11.42578125" style="200"/>
    <col min="3068" max="3068" width="5.28515625" style="200" customWidth="1"/>
    <col min="3069" max="3069" width="53.7109375" style="200" customWidth="1"/>
    <col min="3070" max="3070" width="11.42578125" style="200" customWidth="1"/>
    <col min="3071" max="3072" width="0" style="200" hidden="1" customWidth="1"/>
    <col min="3073" max="3073" width="14.5703125" style="200" customWidth="1"/>
    <col min="3074" max="3079" width="0" style="200" hidden="1" customWidth="1"/>
    <col min="3080" max="3080" width="12.7109375" style="200" customWidth="1"/>
    <col min="3081" max="3081" width="0" style="200" hidden="1" customWidth="1"/>
    <col min="3082" max="3082" width="11.42578125" style="200" customWidth="1"/>
    <col min="3083" max="3083" width="9.140625" style="200" customWidth="1"/>
    <col min="3084" max="3084" width="13.7109375" style="200" customWidth="1"/>
    <col min="3085" max="3085" width="15.42578125" style="200" customWidth="1"/>
    <col min="3086" max="3318" width="9.140625" style="200" customWidth="1"/>
    <col min="3319" max="3319" width="5.28515625" style="200" customWidth="1"/>
    <col min="3320" max="3320" width="47.7109375" style="200" customWidth="1"/>
    <col min="3321" max="3323" width="11.42578125" style="200"/>
    <col min="3324" max="3324" width="5.28515625" style="200" customWidth="1"/>
    <col min="3325" max="3325" width="53.7109375" style="200" customWidth="1"/>
    <col min="3326" max="3326" width="11.42578125" style="200" customWidth="1"/>
    <col min="3327" max="3328" width="0" style="200" hidden="1" customWidth="1"/>
    <col min="3329" max="3329" width="14.5703125" style="200" customWidth="1"/>
    <col min="3330" max="3335" width="0" style="200" hidden="1" customWidth="1"/>
    <col min="3336" max="3336" width="12.7109375" style="200" customWidth="1"/>
    <col min="3337" max="3337" width="0" style="200" hidden="1" customWidth="1"/>
    <col min="3338" max="3338" width="11.42578125" style="200" customWidth="1"/>
    <col min="3339" max="3339" width="9.140625" style="200" customWidth="1"/>
    <col min="3340" max="3340" width="13.7109375" style="200" customWidth="1"/>
    <col min="3341" max="3341" width="15.42578125" style="200" customWidth="1"/>
    <col min="3342" max="3574" width="9.140625" style="200" customWidth="1"/>
    <col min="3575" max="3575" width="5.28515625" style="200" customWidth="1"/>
    <col min="3576" max="3576" width="47.7109375" style="200" customWidth="1"/>
    <col min="3577" max="3579" width="11.42578125" style="200"/>
    <col min="3580" max="3580" width="5.28515625" style="200" customWidth="1"/>
    <col min="3581" max="3581" width="53.7109375" style="200" customWidth="1"/>
    <col min="3582" max="3582" width="11.42578125" style="200" customWidth="1"/>
    <col min="3583" max="3584" width="0" style="200" hidden="1" customWidth="1"/>
    <col min="3585" max="3585" width="14.5703125" style="200" customWidth="1"/>
    <col min="3586" max="3591" width="0" style="200" hidden="1" customWidth="1"/>
    <col min="3592" max="3592" width="12.7109375" style="200" customWidth="1"/>
    <col min="3593" max="3593" width="0" style="200" hidden="1" customWidth="1"/>
    <col min="3594" max="3594" width="11.42578125" style="200" customWidth="1"/>
    <col min="3595" max="3595" width="9.140625" style="200" customWidth="1"/>
    <col min="3596" max="3596" width="13.7109375" style="200" customWidth="1"/>
    <col min="3597" max="3597" width="15.42578125" style="200" customWidth="1"/>
    <col min="3598" max="3830" width="9.140625" style="200" customWidth="1"/>
    <col min="3831" max="3831" width="5.28515625" style="200" customWidth="1"/>
    <col min="3832" max="3832" width="47.7109375" style="200" customWidth="1"/>
    <col min="3833" max="3835" width="11.42578125" style="200"/>
    <col min="3836" max="3836" width="5.28515625" style="200" customWidth="1"/>
    <col min="3837" max="3837" width="53.7109375" style="200" customWidth="1"/>
    <col min="3838" max="3838" width="11.42578125" style="200" customWidth="1"/>
    <col min="3839" max="3840" width="0" style="200" hidden="1" customWidth="1"/>
    <col min="3841" max="3841" width="14.5703125" style="200" customWidth="1"/>
    <col min="3842" max="3847" width="0" style="200" hidden="1" customWidth="1"/>
    <col min="3848" max="3848" width="12.7109375" style="200" customWidth="1"/>
    <col min="3849" max="3849" width="0" style="200" hidden="1" customWidth="1"/>
    <col min="3850" max="3850" width="11.42578125" style="200" customWidth="1"/>
    <col min="3851" max="3851" width="9.140625" style="200" customWidth="1"/>
    <col min="3852" max="3852" width="13.7109375" style="200" customWidth="1"/>
    <col min="3853" max="3853" width="15.42578125" style="200" customWidth="1"/>
    <col min="3854" max="4086" width="9.140625" style="200" customWidth="1"/>
    <col min="4087" max="4087" width="5.28515625" style="200" customWidth="1"/>
    <col min="4088" max="4088" width="47.7109375" style="200" customWidth="1"/>
    <col min="4089" max="4091" width="11.42578125" style="200"/>
    <col min="4092" max="4092" width="5.28515625" style="200" customWidth="1"/>
    <col min="4093" max="4093" width="53.7109375" style="200" customWidth="1"/>
    <col min="4094" max="4094" width="11.42578125" style="200" customWidth="1"/>
    <col min="4095" max="4096" width="0" style="200" hidden="1" customWidth="1"/>
    <col min="4097" max="4097" width="14.5703125" style="200" customWidth="1"/>
    <col min="4098" max="4103" width="0" style="200" hidden="1" customWidth="1"/>
    <col min="4104" max="4104" width="12.7109375" style="200" customWidth="1"/>
    <col min="4105" max="4105" width="0" style="200" hidden="1" customWidth="1"/>
    <col min="4106" max="4106" width="11.42578125" style="200" customWidth="1"/>
    <col min="4107" max="4107" width="9.140625" style="200" customWidth="1"/>
    <col min="4108" max="4108" width="13.7109375" style="200" customWidth="1"/>
    <col min="4109" max="4109" width="15.42578125" style="200" customWidth="1"/>
    <col min="4110" max="4342" width="9.140625" style="200" customWidth="1"/>
    <col min="4343" max="4343" width="5.28515625" style="200" customWidth="1"/>
    <col min="4344" max="4344" width="47.7109375" style="200" customWidth="1"/>
    <col min="4345" max="4347" width="11.42578125" style="200"/>
    <col min="4348" max="4348" width="5.28515625" style="200" customWidth="1"/>
    <col min="4349" max="4349" width="53.7109375" style="200" customWidth="1"/>
    <col min="4350" max="4350" width="11.42578125" style="200" customWidth="1"/>
    <col min="4351" max="4352" width="0" style="200" hidden="1" customWidth="1"/>
    <col min="4353" max="4353" width="14.5703125" style="200" customWidth="1"/>
    <col min="4354" max="4359" width="0" style="200" hidden="1" customWidth="1"/>
    <col min="4360" max="4360" width="12.7109375" style="200" customWidth="1"/>
    <col min="4361" max="4361" width="0" style="200" hidden="1" customWidth="1"/>
    <col min="4362" max="4362" width="11.42578125" style="200" customWidth="1"/>
    <col min="4363" max="4363" width="9.140625" style="200" customWidth="1"/>
    <col min="4364" max="4364" width="13.7109375" style="200" customWidth="1"/>
    <col min="4365" max="4365" width="15.42578125" style="200" customWidth="1"/>
    <col min="4366" max="4598" width="9.140625" style="200" customWidth="1"/>
    <col min="4599" max="4599" width="5.28515625" style="200" customWidth="1"/>
    <col min="4600" max="4600" width="47.7109375" style="200" customWidth="1"/>
    <col min="4601" max="4603" width="11.42578125" style="200"/>
    <col min="4604" max="4604" width="5.28515625" style="200" customWidth="1"/>
    <col min="4605" max="4605" width="53.7109375" style="200" customWidth="1"/>
    <col min="4606" max="4606" width="11.42578125" style="200" customWidth="1"/>
    <col min="4607" max="4608" width="0" style="200" hidden="1" customWidth="1"/>
    <col min="4609" max="4609" width="14.5703125" style="200" customWidth="1"/>
    <col min="4610" max="4615" width="0" style="200" hidden="1" customWidth="1"/>
    <col min="4616" max="4616" width="12.7109375" style="200" customWidth="1"/>
    <col min="4617" max="4617" width="0" style="200" hidden="1" customWidth="1"/>
    <col min="4618" max="4618" width="11.42578125" style="200" customWidth="1"/>
    <col min="4619" max="4619" width="9.140625" style="200" customWidth="1"/>
    <col min="4620" max="4620" width="13.7109375" style="200" customWidth="1"/>
    <col min="4621" max="4621" width="15.42578125" style="200" customWidth="1"/>
    <col min="4622" max="4854" width="9.140625" style="200" customWidth="1"/>
    <col min="4855" max="4855" width="5.28515625" style="200" customWidth="1"/>
    <col min="4856" max="4856" width="47.7109375" style="200" customWidth="1"/>
    <col min="4857" max="4859" width="11.42578125" style="200"/>
    <col min="4860" max="4860" width="5.28515625" style="200" customWidth="1"/>
    <col min="4861" max="4861" width="53.7109375" style="200" customWidth="1"/>
    <col min="4862" max="4862" width="11.42578125" style="200" customWidth="1"/>
    <col min="4863" max="4864" width="0" style="200" hidden="1" customWidth="1"/>
    <col min="4865" max="4865" width="14.5703125" style="200" customWidth="1"/>
    <col min="4866" max="4871" width="0" style="200" hidden="1" customWidth="1"/>
    <col min="4872" max="4872" width="12.7109375" style="200" customWidth="1"/>
    <col min="4873" max="4873" width="0" style="200" hidden="1" customWidth="1"/>
    <col min="4874" max="4874" width="11.42578125" style="200" customWidth="1"/>
    <col min="4875" max="4875" width="9.140625" style="200" customWidth="1"/>
    <col min="4876" max="4876" width="13.7109375" style="200" customWidth="1"/>
    <col min="4877" max="4877" width="15.42578125" style="200" customWidth="1"/>
    <col min="4878" max="5110" width="9.140625" style="200" customWidth="1"/>
    <col min="5111" max="5111" width="5.28515625" style="200" customWidth="1"/>
    <col min="5112" max="5112" width="47.7109375" style="200" customWidth="1"/>
    <col min="5113" max="5115" width="11.42578125" style="200"/>
    <col min="5116" max="5116" width="5.28515625" style="200" customWidth="1"/>
    <col min="5117" max="5117" width="53.7109375" style="200" customWidth="1"/>
    <col min="5118" max="5118" width="11.42578125" style="200" customWidth="1"/>
    <col min="5119" max="5120" width="0" style="200" hidden="1" customWidth="1"/>
    <col min="5121" max="5121" width="14.5703125" style="200" customWidth="1"/>
    <col min="5122" max="5127" width="0" style="200" hidden="1" customWidth="1"/>
    <col min="5128" max="5128" width="12.7109375" style="200" customWidth="1"/>
    <col min="5129" max="5129" width="0" style="200" hidden="1" customWidth="1"/>
    <col min="5130" max="5130" width="11.42578125" style="200" customWidth="1"/>
    <col min="5131" max="5131" width="9.140625" style="200" customWidth="1"/>
    <col min="5132" max="5132" width="13.7109375" style="200" customWidth="1"/>
    <col min="5133" max="5133" width="15.42578125" style="200" customWidth="1"/>
    <col min="5134" max="5366" width="9.140625" style="200" customWidth="1"/>
    <col min="5367" max="5367" width="5.28515625" style="200" customWidth="1"/>
    <col min="5368" max="5368" width="47.7109375" style="200" customWidth="1"/>
    <col min="5369" max="5371" width="11.42578125" style="200"/>
    <col min="5372" max="5372" width="5.28515625" style="200" customWidth="1"/>
    <col min="5373" max="5373" width="53.7109375" style="200" customWidth="1"/>
    <col min="5374" max="5374" width="11.42578125" style="200" customWidth="1"/>
    <col min="5375" max="5376" width="0" style="200" hidden="1" customWidth="1"/>
    <col min="5377" max="5377" width="14.5703125" style="200" customWidth="1"/>
    <col min="5378" max="5383" width="0" style="200" hidden="1" customWidth="1"/>
    <col min="5384" max="5384" width="12.7109375" style="200" customWidth="1"/>
    <col min="5385" max="5385" width="0" style="200" hidden="1" customWidth="1"/>
    <col min="5386" max="5386" width="11.42578125" style="200" customWidth="1"/>
    <col min="5387" max="5387" width="9.140625" style="200" customWidth="1"/>
    <col min="5388" max="5388" width="13.7109375" style="200" customWidth="1"/>
    <col min="5389" max="5389" width="15.42578125" style="200" customWidth="1"/>
    <col min="5390" max="5622" width="9.140625" style="200" customWidth="1"/>
    <col min="5623" max="5623" width="5.28515625" style="200" customWidth="1"/>
    <col min="5624" max="5624" width="47.7109375" style="200" customWidth="1"/>
    <col min="5625" max="5627" width="11.42578125" style="200"/>
    <col min="5628" max="5628" width="5.28515625" style="200" customWidth="1"/>
    <col min="5629" max="5629" width="53.7109375" style="200" customWidth="1"/>
    <col min="5630" max="5630" width="11.42578125" style="200" customWidth="1"/>
    <col min="5631" max="5632" width="0" style="200" hidden="1" customWidth="1"/>
    <col min="5633" max="5633" width="14.5703125" style="200" customWidth="1"/>
    <col min="5634" max="5639" width="0" style="200" hidden="1" customWidth="1"/>
    <col min="5640" max="5640" width="12.7109375" style="200" customWidth="1"/>
    <col min="5641" max="5641" width="0" style="200" hidden="1" customWidth="1"/>
    <col min="5642" max="5642" width="11.42578125" style="200" customWidth="1"/>
    <col min="5643" max="5643" width="9.140625" style="200" customWidth="1"/>
    <col min="5644" max="5644" width="13.7109375" style="200" customWidth="1"/>
    <col min="5645" max="5645" width="15.42578125" style="200" customWidth="1"/>
    <col min="5646" max="5878" width="9.140625" style="200" customWidth="1"/>
    <col min="5879" max="5879" width="5.28515625" style="200" customWidth="1"/>
    <col min="5880" max="5880" width="47.7109375" style="200" customWidth="1"/>
    <col min="5881" max="5883" width="11.42578125" style="200"/>
    <col min="5884" max="5884" width="5.28515625" style="200" customWidth="1"/>
    <col min="5885" max="5885" width="53.7109375" style="200" customWidth="1"/>
    <col min="5886" max="5886" width="11.42578125" style="200" customWidth="1"/>
    <col min="5887" max="5888" width="0" style="200" hidden="1" customWidth="1"/>
    <col min="5889" max="5889" width="14.5703125" style="200" customWidth="1"/>
    <col min="5890" max="5895" width="0" style="200" hidden="1" customWidth="1"/>
    <col min="5896" max="5896" width="12.7109375" style="200" customWidth="1"/>
    <col min="5897" max="5897" width="0" style="200" hidden="1" customWidth="1"/>
    <col min="5898" max="5898" width="11.42578125" style="200" customWidth="1"/>
    <col min="5899" max="5899" width="9.140625" style="200" customWidth="1"/>
    <col min="5900" max="5900" width="13.7109375" style="200" customWidth="1"/>
    <col min="5901" max="5901" width="15.42578125" style="200" customWidth="1"/>
    <col min="5902" max="6134" width="9.140625" style="200" customWidth="1"/>
    <col min="6135" max="6135" width="5.28515625" style="200" customWidth="1"/>
    <col min="6136" max="6136" width="47.7109375" style="200" customWidth="1"/>
    <col min="6137" max="6139" width="11.42578125" style="200"/>
    <col min="6140" max="6140" width="5.28515625" style="200" customWidth="1"/>
    <col min="6141" max="6141" width="53.7109375" style="200" customWidth="1"/>
    <col min="6142" max="6142" width="11.42578125" style="200" customWidth="1"/>
    <col min="6143" max="6144" width="0" style="200" hidden="1" customWidth="1"/>
    <col min="6145" max="6145" width="14.5703125" style="200" customWidth="1"/>
    <col min="6146" max="6151" width="0" style="200" hidden="1" customWidth="1"/>
    <col min="6152" max="6152" width="12.7109375" style="200" customWidth="1"/>
    <col min="6153" max="6153" width="0" style="200" hidden="1" customWidth="1"/>
    <col min="6154" max="6154" width="11.42578125" style="200" customWidth="1"/>
    <col min="6155" max="6155" width="9.140625" style="200" customWidth="1"/>
    <col min="6156" max="6156" width="13.7109375" style="200" customWidth="1"/>
    <col min="6157" max="6157" width="15.42578125" style="200" customWidth="1"/>
    <col min="6158" max="6390" width="9.140625" style="200" customWidth="1"/>
    <col min="6391" max="6391" width="5.28515625" style="200" customWidth="1"/>
    <col min="6392" max="6392" width="47.7109375" style="200" customWidth="1"/>
    <col min="6393" max="6395" width="11.42578125" style="200"/>
    <col min="6396" max="6396" width="5.28515625" style="200" customWidth="1"/>
    <col min="6397" max="6397" width="53.7109375" style="200" customWidth="1"/>
    <col min="6398" max="6398" width="11.42578125" style="200" customWidth="1"/>
    <col min="6399" max="6400" width="0" style="200" hidden="1" customWidth="1"/>
    <col min="6401" max="6401" width="14.5703125" style="200" customWidth="1"/>
    <col min="6402" max="6407" width="0" style="200" hidden="1" customWidth="1"/>
    <col min="6408" max="6408" width="12.7109375" style="200" customWidth="1"/>
    <col min="6409" max="6409" width="0" style="200" hidden="1" customWidth="1"/>
    <col min="6410" max="6410" width="11.42578125" style="200" customWidth="1"/>
    <col min="6411" max="6411" width="9.140625" style="200" customWidth="1"/>
    <col min="6412" max="6412" width="13.7109375" style="200" customWidth="1"/>
    <col min="6413" max="6413" width="15.42578125" style="200" customWidth="1"/>
    <col min="6414" max="6646" width="9.140625" style="200" customWidth="1"/>
    <col min="6647" max="6647" width="5.28515625" style="200" customWidth="1"/>
    <col min="6648" max="6648" width="47.7109375" style="200" customWidth="1"/>
    <col min="6649" max="6651" width="11.42578125" style="200"/>
    <col min="6652" max="6652" width="5.28515625" style="200" customWidth="1"/>
    <col min="6653" max="6653" width="53.7109375" style="200" customWidth="1"/>
    <col min="6654" max="6654" width="11.42578125" style="200" customWidth="1"/>
    <col min="6655" max="6656" width="0" style="200" hidden="1" customWidth="1"/>
    <col min="6657" max="6657" width="14.5703125" style="200" customWidth="1"/>
    <col min="6658" max="6663" width="0" style="200" hidden="1" customWidth="1"/>
    <col min="6664" max="6664" width="12.7109375" style="200" customWidth="1"/>
    <col min="6665" max="6665" width="0" style="200" hidden="1" customWidth="1"/>
    <col min="6666" max="6666" width="11.42578125" style="200" customWidth="1"/>
    <col min="6667" max="6667" width="9.140625" style="200" customWidth="1"/>
    <col min="6668" max="6668" width="13.7109375" style="200" customWidth="1"/>
    <col min="6669" max="6669" width="15.42578125" style="200" customWidth="1"/>
    <col min="6670" max="6902" width="9.140625" style="200" customWidth="1"/>
    <col min="6903" max="6903" width="5.28515625" style="200" customWidth="1"/>
    <col min="6904" max="6904" width="47.7109375" style="200" customWidth="1"/>
    <col min="6905" max="6907" width="11.42578125" style="200"/>
    <col min="6908" max="6908" width="5.28515625" style="200" customWidth="1"/>
    <col min="6909" max="6909" width="53.7109375" style="200" customWidth="1"/>
    <col min="6910" max="6910" width="11.42578125" style="200" customWidth="1"/>
    <col min="6911" max="6912" width="0" style="200" hidden="1" customWidth="1"/>
    <col min="6913" max="6913" width="14.5703125" style="200" customWidth="1"/>
    <col min="6914" max="6919" width="0" style="200" hidden="1" customWidth="1"/>
    <col min="6920" max="6920" width="12.7109375" style="200" customWidth="1"/>
    <col min="6921" max="6921" width="0" style="200" hidden="1" customWidth="1"/>
    <col min="6922" max="6922" width="11.42578125" style="200" customWidth="1"/>
    <col min="6923" max="6923" width="9.140625" style="200" customWidth="1"/>
    <col min="6924" max="6924" width="13.7109375" style="200" customWidth="1"/>
    <col min="6925" max="6925" width="15.42578125" style="200" customWidth="1"/>
    <col min="6926" max="7158" width="9.140625" style="200" customWidth="1"/>
    <col min="7159" max="7159" width="5.28515625" style="200" customWidth="1"/>
    <col min="7160" max="7160" width="47.7109375" style="200" customWidth="1"/>
    <col min="7161" max="7163" width="11.42578125" style="200"/>
    <col min="7164" max="7164" width="5.28515625" style="200" customWidth="1"/>
    <col min="7165" max="7165" width="53.7109375" style="200" customWidth="1"/>
    <col min="7166" max="7166" width="11.42578125" style="200" customWidth="1"/>
    <col min="7167" max="7168" width="0" style="200" hidden="1" customWidth="1"/>
    <col min="7169" max="7169" width="14.5703125" style="200" customWidth="1"/>
    <col min="7170" max="7175" width="0" style="200" hidden="1" customWidth="1"/>
    <col min="7176" max="7176" width="12.7109375" style="200" customWidth="1"/>
    <col min="7177" max="7177" width="0" style="200" hidden="1" customWidth="1"/>
    <col min="7178" max="7178" width="11.42578125" style="200" customWidth="1"/>
    <col min="7179" max="7179" width="9.140625" style="200" customWidth="1"/>
    <col min="7180" max="7180" width="13.7109375" style="200" customWidth="1"/>
    <col min="7181" max="7181" width="15.42578125" style="200" customWidth="1"/>
    <col min="7182" max="7414" width="9.140625" style="200" customWidth="1"/>
    <col min="7415" max="7415" width="5.28515625" style="200" customWidth="1"/>
    <col min="7416" max="7416" width="47.7109375" style="200" customWidth="1"/>
    <col min="7417" max="7419" width="11.42578125" style="200"/>
    <col min="7420" max="7420" width="5.28515625" style="200" customWidth="1"/>
    <col min="7421" max="7421" width="53.7109375" style="200" customWidth="1"/>
    <col min="7422" max="7422" width="11.42578125" style="200" customWidth="1"/>
    <col min="7423" max="7424" width="0" style="200" hidden="1" customWidth="1"/>
    <col min="7425" max="7425" width="14.5703125" style="200" customWidth="1"/>
    <col min="7426" max="7431" width="0" style="200" hidden="1" customWidth="1"/>
    <col min="7432" max="7432" width="12.7109375" style="200" customWidth="1"/>
    <col min="7433" max="7433" width="0" style="200" hidden="1" customWidth="1"/>
    <col min="7434" max="7434" width="11.42578125" style="200" customWidth="1"/>
    <col min="7435" max="7435" width="9.140625" style="200" customWidth="1"/>
    <col min="7436" max="7436" width="13.7109375" style="200" customWidth="1"/>
    <col min="7437" max="7437" width="15.42578125" style="200" customWidth="1"/>
    <col min="7438" max="7670" width="9.140625" style="200" customWidth="1"/>
    <col min="7671" max="7671" width="5.28515625" style="200" customWidth="1"/>
    <col min="7672" max="7672" width="47.7109375" style="200" customWidth="1"/>
    <col min="7673" max="7675" width="11.42578125" style="200"/>
    <col min="7676" max="7676" width="5.28515625" style="200" customWidth="1"/>
    <col min="7677" max="7677" width="53.7109375" style="200" customWidth="1"/>
    <col min="7678" max="7678" width="11.42578125" style="200" customWidth="1"/>
    <col min="7679" max="7680" width="0" style="200" hidden="1" customWidth="1"/>
    <col min="7681" max="7681" width="14.5703125" style="200" customWidth="1"/>
    <col min="7682" max="7687" width="0" style="200" hidden="1" customWidth="1"/>
    <col min="7688" max="7688" width="12.7109375" style="200" customWidth="1"/>
    <col min="7689" max="7689" width="0" style="200" hidden="1" customWidth="1"/>
    <col min="7690" max="7690" width="11.42578125" style="200" customWidth="1"/>
    <col min="7691" max="7691" width="9.140625" style="200" customWidth="1"/>
    <col min="7692" max="7692" width="13.7109375" style="200" customWidth="1"/>
    <col min="7693" max="7693" width="15.42578125" style="200" customWidth="1"/>
    <col min="7694" max="7926" width="9.140625" style="200" customWidth="1"/>
    <col min="7927" max="7927" width="5.28515625" style="200" customWidth="1"/>
    <col min="7928" max="7928" width="47.7109375" style="200" customWidth="1"/>
    <col min="7929" max="7931" width="11.42578125" style="200"/>
    <col min="7932" max="7932" width="5.28515625" style="200" customWidth="1"/>
    <col min="7933" max="7933" width="53.7109375" style="200" customWidth="1"/>
    <col min="7934" max="7934" width="11.42578125" style="200" customWidth="1"/>
    <col min="7935" max="7936" width="0" style="200" hidden="1" customWidth="1"/>
    <col min="7937" max="7937" width="14.5703125" style="200" customWidth="1"/>
    <col min="7938" max="7943" width="0" style="200" hidden="1" customWidth="1"/>
    <col min="7944" max="7944" width="12.7109375" style="200" customWidth="1"/>
    <col min="7945" max="7945" width="0" style="200" hidden="1" customWidth="1"/>
    <col min="7946" max="7946" width="11.42578125" style="200" customWidth="1"/>
    <col min="7947" max="7947" width="9.140625" style="200" customWidth="1"/>
    <col min="7948" max="7948" width="13.7109375" style="200" customWidth="1"/>
    <col min="7949" max="7949" width="15.42578125" style="200" customWidth="1"/>
    <col min="7950" max="8182" width="9.140625" style="200" customWidth="1"/>
    <col min="8183" max="8183" width="5.28515625" style="200" customWidth="1"/>
    <col min="8184" max="8184" width="47.7109375" style="200" customWidth="1"/>
    <col min="8185" max="8187" width="11.42578125" style="200"/>
    <col min="8188" max="8188" width="5.28515625" style="200" customWidth="1"/>
    <col min="8189" max="8189" width="53.7109375" style="200" customWidth="1"/>
    <col min="8190" max="8190" width="11.42578125" style="200" customWidth="1"/>
    <col min="8191" max="8192" width="0" style="200" hidden="1" customWidth="1"/>
    <col min="8193" max="8193" width="14.5703125" style="200" customWidth="1"/>
    <col min="8194" max="8199" width="0" style="200" hidden="1" customWidth="1"/>
    <col min="8200" max="8200" width="12.7109375" style="200" customWidth="1"/>
    <col min="8201" max="8201" width="0" style="200" hidden="1" customWidth="1"/>
    <col min="8202" max="8202" width="11.42578125" style="200" customWidth="1"/>
    <col min="8203" max="8203" width="9.140625" style="200" customWidth="1"/>
    <col min="8204" max="8204" width="13.7109375" style="200" customWidth="1"/>
    <col min="8205" max="8205" width="15.42578125" style="200" customWidth="1"/>
    <col min="8206" max="8438" width="9.140625" style="200" customWidth="1"/>
    <col min="8439" max="8439" width="5.28515625" style="200" customWidth="1"/>
    <col min="8440" max="8440" width="47.7109375" style="200" customWidth="1"/>
    <col min="8441" max="8443" width="11.42578125" style="200"/>
    <col min="8444" max="8444" width="5.28515625" style="200" customWidth="1"/>
    <col min="8445" max="8445" width="53.7109375" style="200" customWidth="1"/>
    <col min="8446" max="8446" width="11.42578125" style="200" customWidth="1"/>
    <col min="8447" max="8448" width="0" style="200" hidden="1" customWidth="1"/>
    <col min="8449" max="8449" width="14.5703125" style="200" customWidth="1"/>
    <col min="8450" max="8455" width="0" style="200" hidden="1" customWidth="1"/>
    <col min="8456" max="8456" width="12.7109375" style="200" customWidth="1"/>
    <col min="8457" max="8457" width="0" style="200" hidden="1" customWidth="1"/>
    <col min="8458" max="8458" width="11.42578125" style="200" customWidth="1"/>
    <col min="8459" max="8459" width="9.140625" style="200" customWidth="1"/>
    <col min="8460" max="8460" width="13.7109375" style="200" customWidth="1"/>
    <col min="8461" max="8461" width="15.42578125" style="200" customWidth="1"/>
    <col min="8462" max="8694" width="9.140625" style="200" customWidth="1"/>
    <col min="8695" max="8695" width="5.28515625" style="200" customWidth="1"/>
    <col min="8696" max="8696" width="47.7109375" style="200" customWidth="1"/>
    <col min="8697" max="8699" width="11.42578125" style="200"/>
    <col min="8700" max="8700" width="5.28515625" style="200" customWidth="1"/>
    <col min="8701" max="8701" width="53.7109375" style="200" customWidth="1"/>
    <col min="8702" max="8702" width="11.42578125" style="200" customWidth="1"/>
    <col min="8703" max="8704" width="0" style="200" hidden="1" customWidth="1"/>
    <col min="8705" max="8705" width="14.5703125" style="200" customWidth="1"/>
    <col min="8706" max="8711" width="0" style="200" hidden="1" customWidth="1"/>
    <col min="8712" max="8712" width="12.7109375" style="200" customWidth="1"/>
    <col min="8713" max="8713" width="0" style="200" hidden="1" customWidth="1"/>
    <col min="8714" max="8714" width="11.42578125" style="200" customWidth="1"/>
    <col min="8715" max="8715" width="9.140625" style="200" customWidth="1"/>
    <col min="8716" max="8716" width="13.7109375" style="200" customWidth="1"/>
    <col min="8717" max="8717" width="15.42578125" style="200" customWidth="1"/>
    <col min="8718" max="8950" width="9.140625" style="200" customWidth="1"/>
    <col min="8951" max="8951" width="5.28515625" style="200" customWidth="1"/>
    <col min="8952" max="8952" width="47.7109375" style="200" customWidth="1"/>
    <col min="8953" max="8955" width="11.42578125" style="200"/>
    <col min="8956" max="8956" width="5.28515625" style="200" customWidth="1"/>
    <col min="8957" max="8957" width="53.7109375" style="200" customWidth="1"/>
    <col min="8958" max="8958" width="11.42578125" style="200" customWidth="1"/>
    <col min="8959" max="8960" width="0" style="200" hidden="1" customWidth="1"/>
    <col min="8961" max="8961" width="14.5703125" style="200" customWidth="1"/>
    <col min="8962" max="8967" width="0" style="200" hidden="1" customWidth="1"/>
    <col min="8968" max="8968" width="12.7109375" style="200" customWidth="1"/>
    <col min="8969" max="8969" width="0" style="200" hidden="1" customWidth="1"/>
    <col min="8970" max="8970" width="11.42578125" style="200" customWidth="1"/>
    <col min="8971" max="8971" width="9.140625" style="200" customWidth="1"/>
    <col min="8972" max="8972" width="13.7109375" style="200" customWidth="1"/>
    <col min="8973" max="8973" width="15.42578125" style="200" customWidth="1"/>
    <col min="8974" max="9206" width="9.140625" style="200" customWidth="1"/>
    <col min="9207" max="9207" width="5.28515625" style="200" customWidth="1"/>
    <col min="9208" max="9208" width="47.7109375" style="200" customWidth="1"/>
    <col min="9209" max="9211" width="11.42578125" style="200"/>
    <col min="9212" max="9212" width="5.28515625" style="200" customWidth="1"/>
    <col min="9213" max="9213" width="53.7109375" style="200" customWidth="1"/>
    <col min="9214" max="9214" width="11.42578125" style="200" customWidth="1"/>
    <col min="9215" max="9216" width="0" style="200" hidden="1" customWidth="1"/>
    <col min="9217" max="9217" width="14.5703125" style="200" customWidth="1"/>
    <col min="9218" max="9223" width="0" style="200" hidden="1" customWidth="1"/>
    <col min="9224" max="9224" width="12.7109375" style="200" customWidth="1"/>
    <col min="9225" max="9225" width="0" style="200" hidden="1" customWidth="1"/>
    <col min="9226" max="9226" width="11.42578125" style="200" customWidth="1"/>
    <col min="9227" max="9227" width="9.140625" style="200" customWidth="1"/>
    <col min="9228" max="9228" width="13.7109375" style="200" customWidth="1"/>
    <col min="9229" max="9229" width="15.42578125" style="200" customWidth="1"/>
    <col min="9230" max="9462" width="9.140625" style="200" customWidth="1"/>
    <col min="9463" max="9463" width="5.28515625" style="200" customWidth="1"/>
    <col min="9464" max="9464" width="47.7109375" style="200" customWidth="1"/>
    <col min="9465" max="9467" width="11.42578125" style="200"/>
    <col min="9468" max="9468" width="5.28515625" style="200" customWidth="1"/>
    <col min="9469" max="9469" width="53.7109375" style="200" customWidth="1"/>
    <col min="9470" max="9470" width="11.42578125" style="200" customWidth="1"/>
    <col min="9471" max="9472" width="0" style="200" hidden="1" customWidth="1"/>
    <col min="9473" max="9473" width="14.5703125" style="200" customWidth="1"/>
    <col min="9474" max="9479" width="0" style="200" hidden="1" customWidth="1"/>
    <col min="9480" max="9480" width="12.7109375" style="200" customWidth="1"/>
    <col min="9481" max="9481" width="0" style="200" hidden="1" customWidth="1"/>
    <col min="9482" max="9482" width="11.42578125" style="200" customWidth="1"/>
    <col min="9483" max="9483" width="9.140625" style="200" customWidth="1"/>
    <col min="9484" max="9484" width="13.7109375" style="200" customWidth="1"/>
    <col min="9485" max="9485" width="15.42578125" style="200" customWidth="1"/>
    <col min="9486" max="9718" width="9.140625" style="200" customWidth="1"/>
    <col min="9719" max="9719" width="5.28515625" style="200" customWidth="1"/>
    <col min="9720" max="9720" width="47.7109375" style="200" customWidth="1"/>
    <col min="9721" max="9723" width="11.42578125" style="200"/>
    <col min="9724" max="9724" width="5.28515625" style="200" customWidth="1"/>
    <col min="9725" max="9725" width="53.7109375" style="200" customWidth="1"/>
    <col min="9726" max="9726" width="11.42578125" style="200" customWidth="1"/>
    <col min="9727" max="9728" width="0" style="200" hidden="1" customWidth="1"/>
    <col min="9729" max="9729" width="14.5703125" style="200" customWidth="1"/>
    <col min="9730" max="9735" width="0" style="200" hidden="1" customWidth="1"/>
    <col min="9736" max="9736" width="12.7109375" style="200" customWidth="1"/>
    <col min="9737" max="9737" width="0" style="200" hidden="1" customWidth="1"/>
    <col min="9738" max="9738" width="11.42578125" style="200" customWidth="1"/>
    <col min="9739" max="9739" width="9.140625" style="200" customWidth="1"/>
    <col min="9740" max="9740" width="13.7109375" style="200" customWidth="1"/>
    <col min="9741" max="9741" width="15.42578125" style="200" customWidth="1"/>
    <col min="9742" max="9974" width="9.140625" style="200" customWidth="1"/>
    <col min="9975" max="9975" width="5.28515625" style="200" customWidth="1"/>
    <col min="9976" max="9976" width="47.7109375" style="200" customWidth="1"/>
    <col min="9977" max="9979" width="11.42578125" style="200"/>
    <col min="9980" max="9980" width="5.28515625" style="200" customWidth="1"/>
    <col min="9981" max="9981" width="53.7109375" style="200" customWidth="1"/>
    <col min="9982" max="9982" width="11.42578125" style="200" customWidth="1"/>
    <col min="9983" max="9984" width="0" style="200" hidden="1" customWidth="1"/>
    <col min="9985" max="9985" width="14.5703125" style="200" customWidth="1"/>
    <col min="9986" max="9991" width="0" style="200" hidden="1" customWidth="1"/>
    <col min="9992" max="9992" width="12.7109375" style="200" customWidth="1"/>
    <col min="9993" max="9993" width="0" style="200" hidden="1" customWidth="1"/>
    <col min="9994" max="9994" width="11.42578125" style="200" customWidth="1"/>
    <col min="9995" max="9995" width="9.140625" style="200" customWidth="1"/>
    <col min="9996" max="9996" width="13.7109375" style="200" customWidth="1"/>
    <col min="9997" max="9997" width="15.42578125" style="200" customWidth="1"/>
    <col min="9998" max="10230" width="9.140625" style="200" customWidth="1"/>
    <col min="10231" max="10231" width="5.28515625" style="200" customWidth="1"/>
    <col min="10232" max="10232" width="47.7109375" style="200" customWidth="1"/>
    <col min="10233" max="10235" width="11.42578125" style="200"/>
    <col min="10236" max="10236" width="5.28515625" style="200" customWidth="1"/>
    <col min="10237" max="10237" width="53.7109375" style="200" customWidth="1"/>
    <col min="10238" max="10238" width="11.42578125" style="200" customWidth="1"/>
    <col min="10239" max="10240" width="0" style="200" hidden="1" customWidth="1"/>
    <col min="10241" max="10241" width="14.5703125" style="200" customWidth="1"/>
    <col min="10242" max="10247" width="0" style="200" hidden="1" customWidth="1"/>
    <col min="10248" max="10248" width="12.7109375" style="200" customWidth="1"/>
    <col min="10249" max="10249" width="0" style="200" hidden="1" customWidth="1"/>
    <col min="10250" max="10250" width="11.42578125" style="200" customWidth="1"/>
    <col min="10251" max="10251" width="9.140625" style="200" customWidth="1"/>
    <col min="10252" max="10252" width="13.7109375" style="200" customWidth="1"/>
    <col min="10253" max="10253" width="15.42578125" style="200" customWidth="1"/>
    <col min="10254" max="10486" width="9.140625" style="200" customWidth="1"/>
    <col min="10487" max="10487" width="5.28515625" style="200" customWidth="1"/>
    <col min="10488" max="10488" width="47.7109375" style="200" customWidth="1"/>
    <col min="10489" max="10491" width="11.42578125" style="200"/>
    <col min="10492" max="10492" width="5.28515625" style="200" customWidth="1"/>
    <col min="10493" max="10493" width="53.7109375" style="200" customWidth="1"/>
    <col min="10494" max="10494" width="11.42578125" style="200" customWidth="1"/>
    <col min="10495" max="10496" width="0" style="200" hidden="1" customWidth="1"/>
    <col min="10497" max="10497" width="14.5703125" style="200" customWidth="1"/>
    <col min="10498" max="10503" width="0" style="200" hidden="1" customWidth="1"/>
    <col min="10504" max="10504" width="12.7109375" style="200" customWidth="1"/>
    <col min="10505" max="10505" width="0" style="200" hidden="1" customWidth="1"/>
    <col min="10506" max="10506" width="11.42578125" style="200" customWidth="1"/>
    <col min="10507" max="10507" width="9.140625" style="200" customWidth="1"/>
    <col min="10508" max="10508" width="13.7109375" style="200" customWidth="1"/>
    <col min="10509" max="10509" width="15.42578125" style="200" customWidth="1"/>
    <col min="10510" max="10742" width="9.140625" style="200" customWidth="1"/>
    <col min="10743" max="10743" width="5.28515625" style="200" customWidth="1"/>
    <col min="10744" max="10744" width="47.7109375" style="200" customWidth="1"/>
    <col min="10745" max="10747" width="11.42578125" style="200"/>
    <col min="10748" max="10748" width="5.28515625" style="200" customWidth="1"/>
    <col min="10749" max="10749" width="53.7109375" style="200" customWidth="1"/>
    <col min="10750" max="10750" width="11.42578125" style="200" customWidth="1"/>
    <col min="10751" max="10752" width="0" style="200" hidden="1" customWidth="1"/>
    <col min="10753" max="10753" width="14.5703125" style="200" customWidth="1"/>
    <col min="10754" max="10759" width="0" style="200" hidden="1" customWidth="1"/>
    <col min="10760" max="10760" width="12.7109375" style="200" customWidth="1"/>
    <col min="10761" max="10761" width="0" style="200" hidden="1" customWidth="1"/>
    <col min="10762" max="10762" width="11.42578125" style="200" customWidth="1"/>
    <col min="10763" max="10763" width="9.140625" style="200" customWidth="1"/>
    <col min="10764" max="10764" width="13.7109375" style="200" customWidth="1"/>
    <col min="10765" max="10765" width="15.42578125" style="200" customWidth="1"/>
    <col min="10766" max="10998" width="9.140625" style="200" customWidth="1"/>
    <col min="10999" max="10999" width="5.28515625" style="200" customWidth="1"/>
    <col min="11000" max="11000" width="47.7109375" style="200" customWidth="1"/>
    <col min="11001" max="11003" width="11.42578125" style="200"/>
    <col min="11004" max="11004" width="5.28515625" style="200" customWidth="1"/>
    <col min="11005" max="11005" width="53.7109375" style="200" customWidth="1"/>
    <col min="11006" max="11006" width="11.42578125" style="200" customWidth="1"/>
    <col min="11007" max="11008" width="0" style="200" hidden="1" customWidth="1"/>
    <col min="11009" max="11009" width="14.5703125" style="200" customWidth="1"/>
    <col min="11010" max="11015" width="0" style="200" hidden="1" customWidth="1"/>
    <col min="11016" max="11016" width="12.7109375" style="200" customWidth="1"/>
    <col min="11017" max="11017" width="0" style="200" hidden="1" customWidth="1"/>
    <col min="11018" max="11018" width="11.42578125" style="200" customWidth="1"/>
    <col min="11019" max="11019" width="9.140625" style="200" customWidth="1"/>
    <col min="11020" max="11020" width="13.7109375" style="200" customWidth="1"/>
    <col min="11021" max="11021" width="15.42578125" style="200" customWidth="1"/>
    <col min="11022" max="11254" width="9.140625" style="200" customWidth="1"/>
    <col min="11255" max="11255" width="5.28515625" style="200" customWidth="1"/>
    <col min="11256" max="11256" width="47.7109375" style="200" customWidth="1"/>
    <col min="11257" max="11259" width="11.42578125" style="200"/>
    <col min="11260" max="11260" width="5.28515625" style="200" customWidth="1"/>
    <col min="11261" max="11261" width="53.7109375" style="200" customWidth="1"/>
    <col min="11262" max="11262" width="11.42578125" style="200" customWidth="1"/>
    <col min="11263" max="11264" width="0" style="200" hidden="1" customWidth="1"/>
    <col min="11265" max="11265" width="14.5703125" style="200" customWidth="1"/>
    <col min="11266" max="11271" width="0" style="200" hidden="1" customWidth="1"/>
    <col min="11272" max="11272" width="12.7109375" style="200" customWidth="1"/>
    <col min="11273" max="11273" width="0" style="200" hidden="1" customWidth="1"/>
    <col min="11274" max="11274" width="11.42578125" style="200" customWidth="1"/>
    <col min="11275" max="11275" width="9.140625" style="200" customWidth="1"/>
    <col min="11276" max="11276" width="13.7109375" style="200" customWidth="1"/>
    <col min="11277" max="11277" width="15.42578125" style="200" customWidth="1"/>
    <col min="11278" max="11510" width="9.140625" style="200" customWidth="1"/>
    <col min="11511" max="11511" width="5.28515625" style="200" customWidth="1"/>
    <col min="11512" max="11512" width="47.7109375" style="200" customWidth="1"/>
    <col min="11513" max="11515" width="11.42578125" style="200"/>
    <col min="11516" max="11516" width="5.28515625" style="200" customWidth="1"/>
    <col min="11517" max="11517" width="53.7109375" style="200" customWidth="1"/>
    <col min="11518" max="11518" width="11.42578125" style="200" customWidth="1"/>
    <col min="11519" max="11520" width="0" style="200" hidden="1" customWidth="1"/>
    <col min="11521" max="11521" width="14.5703125" style="200" customWidth="1"/>
    <col min="11522" max="11527" width="0" style="200" hidden="1" customWidth="1"/>
    <col min="11528" max="11528" width="12.7109375" style="200" customWidth="1"/>
    <col min="11529" max="11529" width="0" style="200" hidden="1" customWidth="1"/>
    <col min="11530" max="11530" width="11.42578125" style="200" customWidth="1"/>
    <col min="11531" max="11531" width="9.140625" style="200" customWidth="1"/>
    <col min="11532" max="11532" width="13.7109375" style="200" customWidth="1"/>
    <col min="11533" max="11533" width="15.42578125" style="200" customWidth="1"/>
    <col min="11534" max="11766" width="9.140625" style="200" customWidth="1"/>
    <col min="11767" max="11767" width="5.28515625" style="200" customWidth="1"/>
    <col min="11768" max="11768" width="47.7109375" style="200" customWidth="1"/>
    <col min="11769" max="11771" width="11.42578125" style="200"/>
    <col min="11772" max="11772" width="5.28515625" style="200" customWidth="1"/>
    <col min="11773" max="11773" width="53.7109375" style="200" customWidth="1"/>
    <col min="11774" max="11774" width="11.42578125" style="200" customWidth="1"/>
    <col min="11775" max="11776" width="0" style="200" hidden="1" customWidth="1"/>
    <col min="11777" max="11777" width="14.5703125" style="200" customWidth="1"/>
    <col min="11778" max="11783" width="0" style="200" hidden="1" customWidth="1"/>
    <col min="11784" max="11784" width="12.7109375" style="200" customWidth="1"/>
    <col min="11785" max="11785" width="0" style="200" hidden="1" customWidth="1"/>
    <col min="11786" max="11786" width="11.42578125" style="200" customWidth="1"/>
    <col min="11787" max="11787" width="9.140625" style="200" customWidth="1"/>
    <col min="11788" max="11788" width="13.7109375" style="200" customWidth="1"/>
    <col min="11789" max="11789" width="15.42578125" style="200" customWidth="1"/>
    <col min="11790" max="12022" width="9.140625" style="200" customWidth="1"/>
    <col min="12023" max="12023" width="5.28515625" style="200" customWidth="1"/>
    <col min="12024" max="12024" width="47.7109375" style="200" customWidth="1"/>
    <col min="12025" max="12027" width="11.42578125" style="200"/>
    <col min="12028" max="12028" width="5.28515625" style="200" customWidth="1"/>
    <col min="12029" max="12029" width="53.7109375" style="200" customWidth="1"/>
    <col min="12030" max="12030" width="11.42578125" style="200" customWidth="1"/>
    <col min="12031" max="12032" width="0" style="200" hidden="1" customWidth="1"/>
    <col min="12033" max="12033" width="14.5703125" style="200" customWidth="1"/>
    <col min="12034" max="12039" width="0" style="200" hidden="1" customWidth="1"/>
    <col min="12040" max="12040" width="12.7109375" style="200" customWidth="1"/>
    <col min="12041" max="12041" width="0" style="200" hidden="1" customWidth="1"/>
    <col min="12042" max="12042" width="11.42578125" style="200" customWidth="1"/>
    <col min="12043" max="12043" width="9.140625" style="200" customWidth="1"/>
    <col min="12044" max="12044" width="13.7109375" style="200" customWidth="1"/>
    <col min="12045" max="12045" width="15.42578125" style="200" customWidth="1"/>
    <col min="12046" max="12278" width="9.140625" style="200" customWidth="1"/>
    <col min="12279" max="12279" width="5.28515625" style="200" customWidth="1"/>
    <col min="12280" max="12280" width="47.7109375" style="200" customWidth="1"/>
    <col min="12281" max="12283" width="11.42578125" style="200"/>
    <col min="12284" max="12284" width="5.28515625" style="200" customWidth="1"/>
    <col min="12285" max="12285" width="53.7109375" style="200" customWidth="1"/>
    <col min="12286" max="12286" width="11.42578125" style="200" customWidth="1"/>
    <col min="12287" max="12288" width="0" style="200" hidden="1" customWidth="1"/>
    <col min="12289" max="12289" width="14.5703125" style="200" customWidth="1"/>
    <col min="12290" max="12295" width="0" style="200" hidden="1" customWidth="1"/>
    <col min="12296" max="12296" width="12.7109375" style="200" customWidth="1"/>
    <col min="12297" max="12297" width="0" style="200" hidden="1" customWidth="1"/>
    <col min="12298" max="12298" width="11.42578125" style="200" customWidth="1"/>
    <col min="12299" max="12299" width="9.140625" style="200" customWidth="1"/>
    <col min="12300" max="12300" width="13.7109375" style="200" customWidth="1"/>
    <col min="12301" max="12301" width="15.42578125" style="200" customWidth="1"/>
    <col min="12302" max="12534" width="9.140625" style="200" customWidth="1"/>
    <col min="12535" max="12535" width="5.28515625" style="200" customWidth="1"/>
    <col min="12536" max="12536" width="47.7109375" style="200" customWidth="1"/>
    <col min="12537" max="12539" width="11.42578125" style="200"/>
    <col min="12540" max="12540" width="5.28515625" style="200" customWidth="1"/>
    <col min="12541" max="12541" width="53.7109375" style="200" customWidth="1"/>
    <col min="12542" max="12542" width="11.42578125" style="200" customWidth="1"/>
    <col min="12543" max="12544" width="0" style="200" hidden="1" customWidth="1"/>
    <col min="12545" max="12545" width="14.5703125" style="200" customWidth="1"/>
    <col min="12546" max="12551" width="0" style="200" hidden="1" customWidth="1"/>
    <col min="12552" max="12552" width="12.7109375" style="200" customWidth="1"/>
    <col min="12553" max="12553" width="0" style="200" hidden="1" customWidth="1"/>
    <col min="12554" max="12554" width="11.42578125" style="200" customWidth="1"/>
    <col min="12555" max="12555" width="9.140625" style="200" customWidth="1"/>
    <col min="12556" max="12556" width="13.7109375" style="200" customWidth="1"/>
    <col min="12557" max="12557" width="15.42578125" style="200" customWidth="1"/>
    <col min="12558" max="12790" width="9.140625" style="200" customWidth="1"/>
    <col min="12791" max="12791" width="5.28515625" style="200" customWidth="1"/>
    <col min="12792" max="12792" width="47.7109375" style="200" customWidth="1"/>
    <col min="12793" max="12795" width="11.42578125" style="200"/>
    <col min="12796" max="12796" width="5.28515625" style="200" customWidth="1"/>
    <col min="12797" max="12797" width="53.7109375" style="200" customWidth="1"/>
    <col min="12798" max="12798" width="11.42578125" style="200" customWidth="1"/>
    <col min="12799" max="12800" width="0" style="200" hidden="1" customWidth="1"/>
    <col min="12801" max="12801" width="14.5703125" style="200" customWidth="1"/>
    <col min="12802" max="12807" width="0" style="200" hidden="1" customWidth="1"/>
    <col min="12808" max="12808" width="12.7109375" style="200" customWidth="1"/>
    <col min="12809" max="12809" width="0" style="200" hidden="1" customWidth="1"/>
    <col min="12810" max="12810" width="11.42578125" style="200" customWidth="1"/>
    <col min="12811" max="12811" width="9.140625" style="200" customWidth="1"/>
    <col min="12812" max="12812" width="13.7109375" style="200" customWidth="1"/>
    <col min="12813" max="12813" width="15.42578125" style="200" customWidth="1"/>
    <col min="12814" max="13046" width="9.140625" style="200" customWidth="1"/>
    <col min="13047" max="13047" width="5.28515625" style="200" customWidth="1"/>
    <col min="13048" max="13048" width="47.7109375" style="200" customWidth="1"/>
    <col min="13049" max="13051" width="11.42578125" style="200"/>
    <col min="13052" max="13052" width="5.28515625" style="200" customWidth="1"/>
    <col min="13053" max="13053" width="53.7109375" style="200" customWidth="1"/>
    <col min="13054" max="13054" width="11.42578125" style="200" customWidth="1"/>
    <col min="13055" max="13056" width="0" style="200" hidden="1" customWidth="1"/>
    <col min="13057" max="13057" width="14.5703125" style="200" customWidth="1"/>
    <col min="13058" max="13063" width="0" style="200" hidden="1" customWidth="1"/>
    <col min="13064" max="13064" width="12.7109375" style="200" customWidth="1"/>
    <col min="13065" max="13065" width="0" style="200" hidden="1" customWidth="1"/>
    <col min="13066" max="13066" width="11.42578125" style="200" customWidth="1"/>
    <col min="13067" max="13067" width="9.140625" style="200" customWidth="1"/>
    <col min="13068" max="13068" width="13.7109375" style="200" customWidth="1"/>
    <col min="13069" max="13069" width="15.42578125" style="200" customWidth="1"/>
    <col min="13070" max="13302" width="9.140625" style="200" customWidth="1"/>
    <col min="13303" max="13303" width="5.28515625" style="200" customWidth="1"/>
    <col min="13304" max="13304" width="47.7109375" style="200" customWidth="1"/>
    <col min="13305" max="13307" width="11.42578125" style="200"/>
    <col min="13308" max="13308" width="5.28515625" style="200" customWidth="1"/>
    <col min="13309" max="13309" width="53.7109375" style="200" customWidth="1"/>
    <col min="13310" max="13310" width="11.42578125" style="200" customWidth="1"/>
    <col min="13311" max="13312" width="0" style="200" hidden="1" customWidth="1"/>
    <col min="13313" max="13313" width="14.5703125" style="200" customWidth="1"/>
    <col min="13314" max="13319" width="0" style="200" hidden="1" customWidth="1"/>
    <col min="13320" max="13320" width="12.7109375" style="200" customWidth="1"/>
    <col min="13321" max="13321" width="0" style="200" hidden="1" customWidth="1"/>
    <col min="13322" max="13322" width="11.42578125" style="200" customWidth="1"/>
    <col min="13323" max="13323" width="9.140625" style="200" customWidth="1"/>
    <col min="13324" max="13324" width="13.7109375" style="200" customWidth="1"/>
    <col min="13325" max="13325" width="15.42578125" style="200" customWidth="1"/>
    <col min="13326" max="13558" width="9.140625" style="200" customWidth="1"/>
    <col min="13559" max="13559" width="5.28515625" style="200" customWidth="1"/>
    <col min="13560" max="13560" width="47.7109375" style="200" customWidth="1"/>
    <col min="13561" max="13563" width="11.42578125" style="200"/>
    <col min="13564" max="13564" width="5.28515625" style="200" customWidth="1"/>
    <col min="13565" max="13565" width="53.7109375" style="200" customWidth="1"/>
    <col min="13566" max="13566" width="11.42578125" style="200" customWidth="1"/>
    <col min="13567" max="13568" width="0" style="200" hidden="1" customWidth="1"/>
    <col min="13569" max="13569" width="14.5703125" style="200" customWidth="1"/>
    <col min="13570" max="13575" width="0" style="200" hidden="1" customWidth="1"/>
    <col min="13576" max="13576" width="12.7109375" style="200" customWidth="1"/>
    <col min="13577" max="13577" width="0" style="200" hidden="1" customWidth="1"/>
    <col min="13578" max="13578" width="11.42578125" style="200" customWidth="1"/>
    <col min="13579" max="13579" width="9.140625" style="200" customWidth="1"/>
    <col min="13580" max="13580" width="13.7109375" style="200" customWidth="1"/>
    <col min="13581" max="13581" width="15.42578125" style="200" customWidth="1"/>
    <col min="13582" max="13814" width="9.140625" style="200" customWidth="1"/>
    <col min="13815" max="13815" width="5.28515625" style="200" customWidth="1"/>
    <col min="13816" max="13816" width="47.7109375" style="200" customWidth="1"/>
    <col min="13817" max="13819" width="11.42578125" style="200"/>
    <col min="13820" max="13820" width="5.28515625" style="200" customWidth="1"/>
    <col min="13821" max="13821" width="53.7109375" style="200" customWidth="1"/>
    <col min="13822" max="13822" width="11.42578125" style="200" customWidth="1"/>
    <col min="13823" max="13824" width="0" style="200" hidden="1" customWidth="1"/>
    <col min="13825" max="13825" width="14.5703125" style="200" customWidth="1"/>
    <col min="13826" max="13831" width="0" style="200" hidden="1" customWidth="1"/>
    <col min="13832" max="13832" width="12.7109375" style="200" customWidth="1"/>
    <col min="13833" max="13833" width="0" style="200" hidden="1" customWidth="1"/>
    <col min="13834" max="13834" width="11.42578125" style="200" customWidth="1"/>
    <col min="13835" max="13835" width="9.140625" style="200" customWidth="1"/>
    <col min="13836" max="13836" width="13.7109375" style="200" customWidth="1"/>
    <col min="13837" max="13837" width="15.42578125" style="200" customWidth="1"/>
    <col min="13838" max="14070" width="9.140625" style="200" customWidth="1"/>
    <col min="14071" max="14071" width="5.28515625" style="200" customWidth="1"/>
    <col min="14072" max="14072" width="47.7109375" style="200" customWidth="1"/>
    <col min="14073" max="14075" width="11.42578125" style="200"/>
    <col min="14076" max="14076" width="5.28515625" style="200" customWidth="1"/>
    <col min="14077" max="14077" width="53.7109375" style="200" customWidth="1"/>
    <col min="14078" max="14078" width="11.42578125" style="200" customWidth="1"/>
    <col min="14079" max="14080" width="0" style="200" hidden="1" customWidth="1"/>
    <col min="14081" max="14081" width="14.5703125" style="200" customWidth="1"/>
    <col min="14082" max="14087" width="0" style="200" hidden="1" customWidth="1"/>
    <col min="14088" max="14088" width="12.7109375" style="200" customWidth="1"/>
    <col min="14089" max="14089" width="0" style="200" hidden="1" customWidth="1"/>
    <col min="14090" max="14090" width="11.42578125" style="200" customWidth="1"/>
    <col min="14091" max="14091" width="9.140625" style="200" customWidth="1"/>
    <col min="14092" max="14092" width="13.7109375" style="200" customWidth="1"/>
    <col min="14093" max="14093" width="15.42578125" style="200" customWidth="1"/>
    <col min="14094" max="14326" width="9.140625" style="200" customWidth="1"/>
    <col min="14327" max="14327" width="5.28515625" style="200" customWidth="1"/>
    <col min="14328" max="14328" width="47.7109375" style="200" customWidth="1"/>
    <col min="14329" max="14331" width="11.42578125" style="200"/>
    <col min="14332" max="14332" width="5.28515625" style="200" customWidth="1"/>
    <col min="14333" max="14333" width="53.7109375" style="200" customWidth="1"/>
    <col min="14334" max="14334" width="11.42578125" style="200" customWidth="1"/>
    <col min="14335" max="14336" width="0" style="200" hidden="1" customWidth="1"/>
    <col min="14337" max="14337" width="14.5703125" style="200" customWidth="1"/>
    <col min="14338" max="14343" width="0" style="200" hidden="1" customWidth="1"/>
    <col min="14344" max="14344" width="12.7109375" style="200" customWidth="1"/>
    <col min="14345" max="14345" width="0" style="200" hidden="1" customWidth="1"/>
    <col min="14346" max="14346" width="11.42578125" style="200" customWidth="1"/>
    <col min="14347" max="14347" width="9.140625" style="200" customWidth="1"/>
    <col min="14348" max="14348" width="13.7109375" style="200" customWidth="1"/>
    <col min="14349" max="14349" width="15.42578125" style="200" customWidth="1"/>
    <col min="14350" max="14582" width="9.140625" style="200" customWidth="1"/>
    <col min="14583" max="14583" width="5.28515625" style="200" customWidth="1"/>
    <col min="14584" max="14584" width="47.7109375" style="200" customWidth="1"/>
    <col min="14585" max="14587" width="11.42578125" style="200"/>
    <col min="14588" max="14588" width="5.28515625" style="200" customWidth="1"/>
    <col min="14589" max="14589" width="53.7109375" style="200" customWidth="1"/>
    <col min="14590" max="14590" width="11.42578125" style="200" customWidth="1"/>
    <col min="14591" max="14592" width="0" style="200" hidden="1" customWidth="1"/>
    <col min="14593" max="14593" width="14.5703125" style="200" customWidth="1"/>
    <col min="14594" max="14599" width="0" style="200" hidden="1" customWidth="1"/>
    <col min="14600" max="14600" width="12.7109375" style="200" customWidth="1"/>
    <col min="14601" max="14601" width="0" style="200" hidden="1" customWidth="1"/>
    <col min="14602" max="14602" width="11.42578125" style="200" customWidth="1"/>
    <col min="14603" max="14603" width="9.140625" style="200" customWidth="1"/>
    <col min="14604" max="14604" width="13.7109375" style="200" customWidth="1"/>
    <col min="14605" max="14605" width="15.42578125" style="200" customWidth="1"/>
    <col min="14606" max="14838" width="9.140625" style="200" customWidth="1"/>
    <col min="14839" max="14839" width="5.28515625" style="200" customWidth="1"/>
    <col min="14840" max="14840" width="47.7109375" style="200" customWidth="1"/>
    <col min="14841" max="14843" width="11.42578125" style="200"/>
    <col min="14844" max="14844" width="5.28515625" style="200" customWidth="1"/>
    <col min="14845" max="14845" width="53.7109375" style="200" customWidth="1"/>
    <col min="14846" max="14846" width="11.42578125" style="200" customWidth="1"/>
    <col min="14847" max="14848" width="0" style="200" hidden="1" customWidth="1"/>
    <col min="14849" max="14849" width="14.5703125" style="200" customWidth="1"/>
    <col min="14850" max="14855" width="0" style="200" hidden="1" customWidth="1"/>
    <col min="14856" max="14856" width="12.7109375" style="200" customWidth="1"/>
    <col min="14857" max="14857" width="0" style="200" hidden="1" customWidth="1"/>
    <col min="14858" max="14858" width="11.42578125" style="200" customWidth="1"/>
    <col min="14859" max="14859" width="9.140625" style="200" customWidth="1"/>
    <col min="14860" max="14860" width="13.7109375" style="200" customWidth="1"/>
    <col min="14861" max="14861" width="15.42578125" style="200" customWidth="1"/>
    <col min="14862" max="15094" width="9.140625" style="200" customWidth="1"/>
    <col min="15095" max="15095" width="5.28515625" style="200" customWidth="1"/>
    <col min="15096" max="15096" width="47.7109375" style="200" customWidth="1"/>
    <col min="15097" max="15099" width="11.42578125" style="200"/>
    <col min="15100" max="15100" width="5.28515625" style="200" customWidth="1"/>
    <col min="15101" max="15101" width="53.7109375" style="200" customWidth="1"/>
    <col min="15102" max="15102" width="11.42578125" style="200" customWidth="1"/>
    <col min="15103" max="15104" width="0" style="200" hidden="1" customWidth="1"/>
    <col min="15105" max="15105" width="14.5703125" style="200" customWidth="1"/>
    <col min="15106" max="15111" width="0" style="200" hidden="1" customWidth="1"/>
    <col min="15112" max="15112" width="12.7109375" style="200" customWidth="1"/>
    <col min="15113" max="15113" width="0" style="200" hidden="1" customWidth="1"/>
    <col min="15114" max="15114" width="11.42578125" style="200" customWidth="1"/>
    <col min="15115" max="15115" width="9.140625" style="200" customWidth="1"/>
    <col min="15116" max="15116" width="13.7109375" style="200" customWidth="1"/>
    <col min="15117" max="15117" width="15.42578125" style="200" customWidth="1"/>
    <col min="15118" max="15350" width="9.140625" style="200" customWidth="1"/>
    <col min="15351" max="15351" width="5.28515625" style="200" customWidth="1"/>
    <col min="15352" max="15352" width="47.7109375" style="200" customWidth="1"/>
    <col min="15353" max="15355" width="11.42578125" style="200"/>
    <col min="15356" max="15356" width="5.28515625" style="200" customWidth="1"/>
    <col min="15357" max="15357" width="53.7109375" style="200" customWidth="1"/>
    <col min="15358" max="15358" width="11.42578125" style="200" customWidth="1"/>
    <col min="15359" max="15360" width="0" style="200" hidden="1" customWidth="1"/>
    <col min="15361" max="15361" width="14.5703125" style="200" customWidth="1"/>
    <col min="15362" max="15367" width="0" style="200" hidden="1" customWidth="1"/>
    <col min="15368" max="15368" width="12.7109375" style="200" customWidth="1"/>
    <col min="15369" max="15369" width="0" style="200" hidden="1" customWidth="1"/>
    <col min="15370" max="15370" width="11.42578125" style="200" customWidth="1"/>
    <col min="15371" max="15371" width="9.140625" style="200" customWidth="1"/>
    <col min="15372" max="15372" width="13.7109375" style="200" customWidth="1"/>
    <col min="15373" max="15373" width="15.42578125" style="200" customWidth="1"/>
    <col min="15374" max="15606" width="9.140625" style="200" customWidth="1"/>
    <col min="15607" max="15607" width="5.28515625" style="200" customWidth="1"/>
    <col min="15608" max="15608" width="47.7109375" style="200" customWidth="1"/>
    <col min="15609" max="15611" width="11.42578125" style="200"/>
    <col min="15612" max="15612" width="5.28515625" style="200" customWidth="1"/>
    <col min="15613" max="15613" width="53.7109375" style="200" customWidth="1"/>
    <col min="15614" max="15614" width="11.42578125" style="200" customWidth="1"/>
    <col min="15615" max="15616" width="0" style="200" hidden="1" customWidth="1"/>
    <col min="15617" max="15617" width="14.5703125" style="200" customWidth="1"/>
    <col min="15618" max="15623" width="0" style="200" hidden="1" customWidth="1"/>
    <col min="15624" max="15624" width="12.7109375" style="200" customWidth="1"/>
    <col min="15625" max="15625" width="0" style="200" hidden="1" customWidth="1"/>
    <col min="15626" max="15626" width="11.42578125" style="200" customWidth="1"/>
    <col min="15627" max="15627" width="9.140625" style="200" customWidth="1"/>
    <col min="15628" max="15628" width="13.7109375" style="200" customWidth="1"/>
    <col min="15629" max="15629" width="15.42578125" style="200" customWidth="1"/>
    <col min="15630" max="15862" width="9.140625" style="200" customWidth="1"/>
    <col min="15863" max="15863" width="5.28515625" style="200" customWidth="1"/>
    <col min="15864" max="15864" width="47.7109375" style="200" customWidth="1"/>
    <col min="15865" max="15867" width="11.42578125" style="200"/>
    <col min="15868" max="15868" width="5.28515625" style="200" customWidth="1"/>
    <col min="15869" max="15869" width="53.7109375" style="200" customWidth="1"/>
    <col min="15870" max="15870" width="11.42578125" style="200" customWidth="1"/>
    <col min="15871" max="15872" width="0" style="200" hidden="1" customWidth="1"/>
    <col min="15873" max="15873" width="14.5703125" style="200" customWidth="1"/>
    <col min="15874" max="15879" width="0" style="200" hidden="1" customWidth="1"/>
    <col min="15880" max="15880" width="12.7109375" style="200" customWidth="1"/>
    <col min="15881" max="15881" width="0" style="200" hidden="1" customWidth="1"/>
    <col min="15882" max="15882" width="11.42578125" style="200" customWidth="1"/>
    <col min="15883" max="15883" width="9.140625" style="200" customWidth="1"/>
    <col min="15884" max="15884" width="13.7109375" style="200" customWidth="1"/>
    <col min="15885" max="15885" width="15.42578125" style="200" customWidth="1"/>
    <col min="15886" max="16118" width="9.140625" style="200" customWidth="1"/>
    <col min="16119" max="16119" width="5.28515625" style="200" customWidth="1"/>
    <col min="16120" max="16120" width="47.7109375" style="200" customWidth="1"/>
    <col min="16121" max="16123" width="11.42578125" style="200"/>
    <col min="16124" max="16124" width="5.28515625" style="200" customWidth="1"/>
    <col min="16125" max="16125" width="53.7109375" style="200" customWidth="1"/>
    <col min="16126" max="16126" width="11.42578125" style="200" customWidth="1"/>
    <col min="16127" max="16128" width="0" style="200" hidden="1" customWidth="1"/>
    <col min="16129" max="16129" width="14.5703125" style="200" customWidth="1"/>
    <col min="16130" max="16135" width="0" style="200" hidden="1" customWidth="1"/>
    <col min="16136" max="16136" width="12.7109375" style="200" customWidth="1"/>
    <col min="16137" max="16137" width="0" style="200" hidden="1" customWidth="1"/>
    <col min="16138" max="16138" width="11.42578125" style="200" customWidth="1"/>
    <col min="16139" max="16139" width="9.140625" style="200" customWidth="1"/>
    <col min="16140" max="16140" width="13.7109375" style="200" customWidth="1"/>
    <col min="16141" max="16141" width="15.42578125" style="200" customWidth="1"/>
    <col min="16142" max="16374" width="9.140625" style="200" customWidth="1"/>
    <col min="16375" max="16375" width="5.28515625" style="200" customWidth="1"/>
    <col min="16376" max="16376" width="47.7109375" style="200" customWidth="1"/>
    <col min="16377" max="16384" width="11.42578125" style="200"/>
  </cols>
  <sheetData>
    <row r="1" spans="1:241">
      <c r="A1" s="400"/>
      <c r="B1" s="224"/>
      <c r="I1" s="400"/>
      <c r="J1" s="400"/>
      <c r="K1" s="400"/>
      <c r="L1" s="401" t="s">
        <v>360</v>
      </c>
      <c r="M1" s="401"/>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400"/>
      <c r="DK1" s="400"/>
      <c r="DL1" s="400"/>
      <c r="DM1" s="400"/>
      <c r="DN1" s="400"/>
      <c r="DO1" s="400"/>
      <c r="DP1" s="400"/>
      <c r="DQ1" s="400"/>
      <c r="DR1" s="400"/>
      <c r="DS1" s="400"/>
      <c r="DT1" s="400"/>
      <c r="DU1" s="400"/>
      <c r="DV1" s="400"/>
      <c r="DW1" s="400"/>
      <c r="DX1" s="400"/>
      <c r="DY1" s="400"/>
      <c r="DZ1" s="400"/>
      <c r="EA1" s="400"/>
      <c r="EB1" s="400"/>
      <c r="EC1" s="400"/>
      <c r="ED1" s="400"/>
      <c r="EE1" s="400"/>
      <c r="EF1" s="400"/>
      <c r="EG1" s="400"/>
      <c r="EH1" s="400"/>
      <c r="EI1" s="400"/>
      <c r="EJ1" s="400"/>
      <c r="EK1" s="400"/>
      <c r="EL1" s="400"/>
      <c r="EM1" s="400"/>
      <c r="EN1" s="400"/>
      <c r="EO1" s="400"/>
      <c r="EP1" s="400"/>
      <c r="EQ1" s="400"/>
      <c r="ER1" s="400"/>
      <c r="ES1" s="400"/>
      <c r="ET1" s="400"/>
      <c r="EU1" s="400"/>
      <c r="EV1" s="400"/>
      <c r="EW1" s="400"/>
      <c r="EX1" s="400"/>
      <c r="EY1" s="400"/>
      <c r="EZ1" s="400"/>
      <c r="FA1" s="400"/>
      <c r="FB1" s="400"/>
      <c r="FC1" s="400"/>
      <c r="FD1" s="400"/>
      <c r="FE1" s="400"/>
      <c r="FF1" s="400"/>
      <c r="FG1" s="400"/>
      <c r="FH1" s="400"/>
      <c r="FI1" s="400"/>
      <c r="FJ1" s="400"/>
      <c r="FK1" s="400"/>
      <c r="FL1" s="400"/>
      <c r="FM1" s="400"/>
      <c r="FN1" s="400"/>
      <c r="FO1" s="400"/>
      <c r="FP1" s="400"/>
      <c r="FQ1" s="400"/>
      <c r="FR1" s="400"/>
      <c r="FS1" s="400"/>
      <c r="FT1" s="400"/>
      <c r="FU1" s="400"/>
      <c r="FV1" s="400"/>
      <c r="FW1" s="400"/>
      <c r="FX1" s="400"/>
      <c r="FY1" s="400"/>
      <c r="FZ1" s="400"/>
      <c r="GA1" s="400"/>
      <c r="GB1" s="400"/>
      <c r="GC1" s="400"/>
      <c r="GD1" s="400"/>
      <c r="GE1" s="400"/>
      <c r="GF1" s="400"/>
      <c r="GG1" s="400"/>
      <c r="GH1" s="400"/>
      <c r="GI1" s="400"/>
      <c r="GJ1" s="400"/>
      <c r="GK1" s="400"/>
      <c r="GL1" s="400"/>
      <c r="GM1" s="400"/>
      <c r="GN1" s="400"/>
      <c r="GO1" s="400"/>
      <c r="GP1" s="400"/>
      <c r="GQ1" s="400"/>
      <c r="GR1" s="400"/>
      <c r="GS1" s="400"/>
      <c r="GT1" s="400"/>
      <c r="GU1" s="400"/>
      <c r="GV1" s="400"/>
      <c r="GW1" s="400"/>
      <c r="GX1" s="400"/>
      <c r="GY1" s="400"/>
      <c r="GZ1" s="400"/>
      <c r="HA1" s="400"/>
      <c r="HB1" s="400"/>
      <c r="HC1" s="400"/>
      <c r="HD1" s="400"/>
      <c r="HE1" s="400"/>
      <c r="HF1" s="400"/>
      <c r="HG1" s="400"/>
      <c r="HH1" s="400"/>
      <c r="HI1" s="400"/>
      <c r="HJ1" s="400"/>
      <c r="HK1" s="400"/>
      <c r="HL1" s="400"/>
      <c r="HM1" s="400"/>
      <c r="HN1" s="400"/>
      <c r="HO1" s="400"/>
      <c r="HP1" s="400"/>
      <c r="HQ1" s="400"/>
      <c r="HR1" s="400"/>
      <c r="HS1" s="400"/>
      <c r="HT1" s="400"/>
      <c r="HU1" s="400"/>
      <c r="HV1" s="400"/>
      <c r="HW1" s="400"/>
      <c r="HX1" s="400"/>
    </row>
    <row r="2" spans="1:241">
      <c r="A2" s="402" t="s">
        <v>475</v>
      </c>
      <c r="B2" s="402"/>
      <c r="C2" s="402"/>
      <c r="D2" s="402"/>
      <c r="E2" s="402"/>
      <c r="F2" s="402"/>
      <c r="G2" s="402"/>
      <c r="H2" s="402"/>
      <c r="I2" s="402"/>
      <c r="J2" s="402"/>
      <c r="K2" s="402"/>
      <c r="L2" s="402"/>
      <c r="M2" s="402"/>
      <c r="N2" s="400"/>
      <c r="O2" s="400"/>
      <c r="P2" s="400"/>
      <c r="Q2" s="400"/>
      <c r="R2" s="400"/>
      <c r="S2" s="400"/>
      <c r="T2" s="400"/>
      <c r="U2" s="400"/>
      <c r="V2" s="400"/>
      <c r="W2" s="400"/>
      <c r="X2" s="400"/>
      <c r="Y2" s="400"/>
      <c r="Z2" s="400"/>
      <c r="AA2" s="400"/>
      <c r="AB2" s="400"/>
      <c r="AC2" s="400"/>
      <c r="AD2" s="400"/>
      <c r="AE2" s="400"/>
      <c r="AF2" s="400"/>
      <c r="AG2" s="400"/>
      <c r="AH2" s="400"/>
      <c r="AI2" s="400"/>
      <c r="AJ2" s="400"/>
      <c r="AK2" s="400"/>
      <c r="AL2" s="400"/>
      <c r="AM2" s="400"/>
      <c r="AN2" s="400"/>
      <c r="AO2" s="400"/>
      <c r="AP2" s="400"/>
      <c r="AQ2" s="400"/>
      <c r="AR2" s="400"/>
      <c r="AS2" s="400"/>
      <c r="AT2" s="400"/>
      <c r="AU2" s="400"/>
      <c r="AV2" s="400"/>
      <c r="AW2" s="400"/>
      <c r="AX2" s="400"/>
      <c r="AY2" s="400"/>
      <c r="AZ2" s="400"/>
      <c r="BA2" s="400"/>
      <c r="BB2" s="400"/>
      <c r="BC2" s="400"/>
      <c r="BD2" s="400"/>
      <c r="BE2" s="400"/>
      <c r="BF2" s="400"/>
      <c r="BG2" s="400"/>
      <c r="BH2" s="400"/>
      <c r="BI2" s="400"/>
      <c r="BJ2" s="400"/>
      <c r="BK2" s="400"/>
      <c r="BL2" s="400"/>
      <c r="BM2" s="400"/>
      <c r="BN2" s="400"/>
      <c r="BO2" s="400"/>
      <c r="BP2" s="400"/>
      <c r="BQ2" s="400"/>
      <c r="BR2" s="400"/>
      <c r="BS2" s="400"/>
      <c r="BT2" s="400"/>
      <c r="BU2" s="400"/>
      <c r="BV2" s="400"/>
      <c r="BW2" s="400"/>
      <c r="BX2" s="400"/>
      <c r="BY2" s="400"/>
      <c r="BZ2" s="400"/>
      <c r="CA2" s="400"/>
      <c r="CB2" s="400"/>
      <c r="CC2" s="400"/>
      <c r="CD2" s="400"/>
      <c r="CE2" s="400"/>
      <c r="CF2" s="400"/>
      <c r="CG2" s="400"/>
      <c r="CH2" s="400"/>
      <c r="CI2" s="400"/>
      <c r="CJ2" s="400"/>
      <c r="CK2" s="400"/>
      <c r="CL2" s="400"/>
      <c r="CM2" s="400"/>
      <c r="CN2" s="400"/>
      <c r="CO2" s="400"/>
      <c r="CP2" s="400"/>
      <c r="CQ2" s="400"/>
      <c r="CR2" s="400"/>
      <c r="CS2" s="400"/>
      <c r="CT2" s="400"/>
      <c r="CU2" s="400"/>
      <c r="CV2" s="400"/>
      <c r="CW2" s="400"/>
      <c r="CX2" s="400"/>
      <c r="CY2" s="400"/>
      <c r="CZ2" s="400"/>
      <c r="DA2" s="400"/>
      <c r="DB2" s="400"/>
      <c r="DC2" s="400"/>
      <c r="DD2" s="400"/>
      <c r="DE2" s="400"/>
      <c r="DF2" s="400"/>
      <c r="DG2" s="400"/>
      <c r="DH2" s="400"/>
      <c r="DI2" s="400"/>
      <c r="DJ2" s="400"/>
      <c r="DK2" s="400"/>
      <c r="DL2" s="400"/>
      <c r="DM2" s="400"/>
      <c r="DN2" s="400"/>
      <c r="DO2" s="400"/>
      <c r="DP2" s="400"/>
      <c r="DQ2" s="400"/>
      <c r="DR2" s="400"/>
      <c r="DS2" s="400"/>
      <c r="DT2" s="400"/>
      <c r="DU2" s="400"/>
      <c r="DV2" s="400"/>
      <c r="DW2" s="400"/>
      <c r="DX2" s="400"/>
      <c r="DY2" s="400"/>
      <c r="DZ2" s="400"/>
      <c r="EA2" s="400"/>
      <c r="EB2" s="400"/>
      <c r="EC2" s="400"/>
      <c r="ED2" s="400"/>
      <c r="EE2" s="400"/>
      <c r="EF2" s="400"/>
      <c r="EG2" s="400"/>
      <c r="EH2" s="400"/>
      <c r="EI2" s="400"/>
      <c r="EJ2" s="400"/>
      <c r="EK2" s="400"/>
      <c r="EL2" s="400"/>
      <c r="EM2" s="400"/>
      <c r="EN2" s="400"/>
      <c r="EO2" s="400"/>
      <c r="EP2" s="400"/>
      <c r="EQ2" s="400"/>
      <c r="ER2" s="400"/>
      <c r="ES2" s="400"/>
      <c r="ET2" s="400"/>
      <c r="EU2" s="400"/>
      <c r="EV2" s="400"/>
      <c r="EW2" s="400"/>
      <c r="EX2" s="400"/>
      <c r="EY2" s="400"/>
      <c r="EZ2" s="400"/>
      <c r="FA2" s="400"/>
      <c r="FB2" s="400"/>
      <c r="FC2" s="400"/>
      <c r="FD2" s="400"/>
      <c r="FE2" s="400"/>
      <c r="FF2" s="400"/>
      <c r="FG2" s="400"/>
      <c r="FH2" s="400"/>
      <c r="FI2" s="400"/>
      <c r="FJ2" s="400"/>
      <c r="FK2" s="400"/>
      <c r="FL2" s="400"/>
      <c r="FM2" s="400"/>
      <c r="FN2" s="400"/>
      <c r="FO2" s="400"/>
      <c r="FP2" s="400"/>
      <c r="FQ2" s="400"/>
      <c r="FR2" s="400"/>
      <c r="FS2" s="400"/>
      <c r="FT2" s="400"/>
      <c r="FU2" s="400"/>
      <c r="FV2" s="400"/>
      <c r="FW2" s="400"/>
      <c r="FX2" s="400"/>
      <c r="FY2" s="400"/>
      <c r="FZ2" s="400"/>
      <c r="GA2" s="400"/>
      <c r="GB2" s="400"/>
      <c r="GC2" s="400"/>
      <c r="GD2" s="400"/>
      <c r="GE2" s="400"/>
      <c r="GF2" s="400"/>
      <c r="GG2" s="400"/>
      <c r="GH2" s="400"/>
      <c r="GI2" s="400"/>
      <c r="GJ2" s="400"/>
      <c r="GK2" s="400"/>
      <c r="GL2" s="400"/>
      <c r="GM2" s="400"/>
      <c r="GN2" s="400"/>
      <c r="GO2" s="400"/>
      <c r="GP2" s="400"/>
      <c r="GQ2" s="400"/>
      <c r="GR2" s="400"/>
      <c r="GS2" s="400"/>
      <c r="GT2" s="400"/>
      <c r="GU2" s="400"/>
      <c r="GV2" s="400"/>
      <c r="GW2" s="400"/>
      <c r="GX2" s="400"/>
      <c r="GY2" s="400"/>
      <c r="GZ2" s="400"/>
      <c r="HA2" s="400"/>
      <c r="HB2" s="400"/>
      <c r="HC2" s="400"/>
      <c r="HD2" s="400"/>
      <c r="HE2" s="400"/>
      <c r="HF2" s="400"/>
      <c r="HG2" s="400"/>
      <c r="HH2" s="400"/>
      <c r="HI2" s="400"/>
      <c r="HJ2" s="400"/>
      <c r="HK2" s="400"/>
      <c r="HL2" s="400"/>
      <c r="HM2" s="400"/>
      <c r="HN2" s="400"/>
      <c r="HO2" s="400"/>
      <c r="HP2" s="400"/>
      <c r="HQ2" s="400"/>
      <c r="HR2" s="400"/>
      <c r="HS2" s="400"/>
      <c r="HT2" s="400"/>
      <c r="HU2" s="400"/>
      <c r="HV2" s="400"/>
      <c r="HW2" s="400"/>
      <c r="HX2" s="400"/>
    </row>
    <row r="3" spans="1:241" ht="18.75" customHeight="1">
      <c r="A3" s="403" t="s">
        <v>430</v>
      </c>
      <c r="B3" s="403"/>
      <c r="C3" s="403"/>
      <c r="D3" s="403"/>
      <c r="E3" s="403"/>
      <c r="F3" s="403"/>
      <c r="G3" s="403"/>
      <c r="H3" s="403"/>
      <c r="I3" s="403"/>
      <c r="J3" s="403"/>
      <c r="K3" s="403"/>
      <c r="L3" s="403"/>
      <c r="M3" s="403"/>
      <c r="N3" s="400"/>
      <c r="O3" s="400"/>
      <c r="P3" s="400"/>
      <c r="Q3" s="400"/>
      <c r="R3" s="400"/>
      <c r="S3" s="400"/>
      <c r="T3" s="400"/>
      <c r="U3" s="400"/>
      <c r="V3" s="400"/>
      <c r="W3" s="400"/>
      <c r="X3" s="400"/>
      <c r="Y3" s="400"/>
      <c r="Z3" s="400"/>
      <c r="AA3" s="400"/>
      <c r="AB3" s="400"/>
      <c r="AC3" s="400"/>
      <c r="AD3" s="400"/>
      <c r="AE3" s="400"/>
      <c r="AF3" s="400"/>
      <c r="AG3" s="400"/>
      <c r="AH3" s="400"/>
      <c r="AI3" s="400"/>
      <c r="AJ3" s="400"/>
      <c r="AK3" s="400"/>
      <c r="AL3" s="400"/>
      <c r="AM3" s="400"/>
      <c r="AN3" s="400"/>
      <c r="AO3" s="400"/>
      <c r="AP3" s="400"/>
      <c r="AQ3" s="400"/>
      <c r="AR3" s="400"/>
      <c r="AS3" s="400"/>
      <c r="AT3" s="400"/>
      <c r="AU3" s="400"/>
      <c r="AV3" s="400"/>
      <c r="AW3" s="400"/>
      <c r="AX3" s="400"/>
      <c r="AY3" s="400"/>
      <c r="AZ3" s="400"/>
      <c r="BA3" s="400"/>
      <c r="BB3" s="400"/>
      <c r="BC3" s="400"/>
      <c r="BD3" s="400"/>
      <c r="BE3" s="400"/>
      <c r="BF3" s="400"/>
      <c r="BG3" s="400"/>
      <c r="BH3" s="400"/>
      <c r="BI3" s="400"/>
      <c r="BJ3" s="400"/>
      <c r="BK3" s="400"/>
      <c r="BL3" s="400"/>
      <c r="BM3" s="400"/>
      <c r="BN3" s="400"/>
      <c r="BO3" s="400"/>
      <c r="BP3" s="400"/>
      <c r="BQ3" s="400"/>
      <c r="BR3" s="400"/>
      <c r="BS3" s="400"/>
      <c r="BT3" s="400"/>
      <c r="BU3" s="400"/>
      <c r="BV3" s="400"/>
      <c r="BW3" s="400"/>
      <c r="BX3" s="400"/>
      <c r="BY3" s="400"/>
      <c r="BZ3" s="400"/>
      <c r="CA3" s="400"/>
      <c r="CB3" s="400"/>
      <c r="CC3" s="400"/>
      <c r="CD3" s="400"/>
      <c r="CE3" s="400"/>
      <c r="CF3" s="400"/>
      <c r="CG3" s="400"/>
      <c r="CH3" s="400"/>
      <c r="CI3" s="400"/>
      <c r="CJ3" s="400"/>
      <c r="CK3" s="400"/>
      <c r="CL3" s="400"/>
      <c r="CM3" s="400"/>
      <c r="CN3" s="400"/>
      <c r="CO3" s="400"/>
      <c r="CP3" s="400"/>
      <c r="CQ3" s="400"/>
      <c r="CR3" s="400"/>
      <c r="CS3" s="400"/>
      <c r="CT3" s="400"/>
      <c r="CU3" s="400"/>
      <c r="CV3" s="400"/>
      <c r="CW3" s="400"/>
      <c r="CX3" s="400"/>
      <c r="CY3" s="400"/>
      <c r="CZ3" s="400"/>
      <c r="DA3" s="400"/>
      <c r="DB3" s="400"/>
      <c r="DC3" s="400"/>
      <c r="DD3" s="400"/>
      <c r="DE3" s="400"/>
      <c r="DF3" s="400"/>
      <c r="DG3" s="400"/>
      <c r="DH3" s="400"/>
      <c r="DI3" s="400"/>
      <c r="DJ3" s="400"/>
      <c r="DK3" s="400"/>
      <c r="DL3" s="400"/>
      <c r="DM3" s="400"/>
      <c r="DN3" s="400"/>
      <c r="DO3" s="400"/>
      <c r="DP3" s="400"/>
      <c r="DQ3" s="400"/>
      <c r="DR3" s="400"/>
      <c r="DS3" s="400"/>
      <c r="DT3" s="400"/>
      <c r="DU3" s="400"/>
      <c r="DV3" s="400"/>
      <c r="DW3" s="400"/>
      <c r="DX3" s="400"/>
      <c r="DY3" s="400"/>
      <c r="DZ3" s="400"/>
      <c r="EA3" s="400"/>
      <c r="EB3" s="400"/>
      <c r="EC3" s="400"/>
      <c r="ED3" s="400"/>
      <c r="EE3" s="400"/>
      <c r="EF3" s="400"/>
      <c r="EG3" s="400"/>
      <c r="EH3" s="400"/>
      <c r="EI3" s="400"/>
      <c r="EJ3" s="400"/>
      <c r="EK3" s="400"/>
      <c r="EL3" s="400"/>
      <c r="EM3" s="400"/>
      <c r="EN3" s="400"/>
      <c r="EO3" s="400"/>
      <c r="EP3" s="400"/>
      <c r="EQ3" s="400"/>
      <c r="ER3" s="400"/>
      <c r="ES3" s="400"/>
      <c r="ET3" s="400"/>
      <c r="EU3" s="400"/>
      <c r="EV3" s="400"/>
      <c r="EW3" s="400"/>
      <c r="EX3" s="400"/>
      <c r="EY3" s="400"/>
      <c r="EZ3" s="400"/>
      <c r="FA3" s="400"/>
      <c r="FB3" s="400"/>
      <c r="FC3" s="400"/>
      <c r="FD3" s="400"/>
      <c r="FE3" s="400"/>
      <c r="FF3" s="400"/>
      <c r="FG3" s="400"/>
      <c r="FH3" s="400"/>
      <c r="FI3" s="400"/>
      <c r="FJ3" s="400"/>
      <c r="FK3" s="400"/>
      <c r="FL3" s="400"/>
      <c r="FM3" s="400"/>
      <c r="FN3" s="400"/>
      <c r="FO3" s="400"/>
      <c r="FP3" s="400"/>
      <c r="FQ3" s="400"/>
      <c r="FR3" s="400"/>
      <c r="FS3" s="400"/>
      <c r="FT3" s="400"/>
      <c r="FU3" s="400"/>
      <c r="FV3" s="400"/>
      <c r="FW3" s="400"/>
      <c r="FX3" s="400"/>
      <c r="FY3" s="400"/>
      <c r="FZ3" s="400"/>
      <c r="GA3" s="400"/>
      <c r="GB3" s="400"/>
      <c r="GC3" s="400"/>
      <c r="GD3" s="400"/>
      <c r="GE3" s="400"/>
      <c r="GF3" s="400"/>
      <c r="GG3" s="400"/>
      <c r="GH3" s="400"/>
      <c r="GI3" s="400"/>
      <c r="GJ3" s="400"/>
      <c r="GK3" s="400"/>
      <c r="GL3" s="400"/>
      <c r="GM3" s="400"/>
      <c r="GN3" s="400"/>
      <c r="GO3" s="400"/>
      <c r="GP3" s="400"/>
      <c r="GQ3" s="400"/>
      <c r="GR3" s="400"/>
      <c r="GS3" s="400"/>
      <c r="GT3" s="400"/>
      <c r="GU3" s="400"/>
      <c r="GV3" s="400"/>
      <c r="GW3" s="400"/>
      <c r="GX3" s="400"/>
      <c r="GY3" s="400"/>
      <c r="GZ3" s="400"/>
      <c r="HA3" s="400"/>
      <c r="HB3" s="400"/>
      <c r="HC3" s="400"/>
      <c r="HD3" s="400"/>
      <c r="HE3" s="400"/>
      <c r="HF3" s="400"/>
      <c r="HG3" s="400"/>
      <c r="HH3" s="400"/>
      <c r="HI3" s="400"/>
      <c r="HJ3" s="400"/>
      <c r="HK3" s="400"/>
      <c r="HL3" s="400"/>
      <c r="HM3" s="400"/>
      <c r="HN3" s="400"/>
      <c r="HO3" s="400"/>
      <c r="HP3" s="400"/>
      <c r="HQ3" s="400"/>
      <c r="HR3" s="400"/>
      <c r="HS3" s="400"/>
      <c r="HT3" s="400"/>
      <c r="HU3" s="400"/>
      <c r="HV3" s="400"/>
      <c r="HW3" s="400"/>
      <c r="HX3" s="400"/>
    </row>
    <row r="4" spans="1:241">
      <c r="A4" s="400"/>
      <c r="B4" s="404"/>
      <c r="C4" s="405"/>
      <c r="D4" s="405"/>
      <c r="E4" s="405"/>
      <c r="F4" s="405"/>
      <c r="G4" s="405"/>
      <c r="H4" s="404"/>
      <c r="I4" s="400"/>
      <c r="J4" s="400"/>
      <c r="K4" s="400"/>
      <c r="L4" s="406" t="s">
        <v>1</v>
      </c>
      <c r="M4" s="406"/>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400"/>
      <c r="DG4" s="400"/>
      <c r="DH4" s="400"/>
      <c r="DI4" s="400"/>
      <c r="DJ4" s="400"/>
      <c r="DK4" s="400"/>
      <c r="DL4" s="400"/>
      <c r="DM4" s="400"/>
      <c r="DN4" s="400"/>
      <c r="DO4" s="400"/>
      <c r="DP4" s="400"/>
      <c r="DQ4" s="400"/>
      <c r="DR4" s="400"/>
      <c r="DS4" s="400"/>
      <c r="DT4" s="400"/>
      <c r="DU4" s="400"/>
      <c r="DV4" s="400"/>
      <c r="DW4" s="400"/>
      <c r="DX4" s="400"/>
      <c r="DY4" s="400"/>
      <c r="DZ4" s="400"/>
      <c r="EA4" s="400"/>
      <c r="EB4" s="400"/>
      <c r="EC4" s="400"/>
      <c r="ED4" s="400"/>
      <c r="EE4" s="400"/>
      <c r="EF4" s="400"/>
      <c r="EG4" s="400"/>
      <c r="EH4" s="400"/>
      <c r="EI4" s="400"/>
      <c r="EJ4" s="400"/>
      <c r="EK4" s="400"/>
      <c r="EL4" s="400"/>
      <c r="EM4" s="400"/>
      <c r="EN4" s="400"/>
      <c r="EO4" s="400"/>
      <c r="EP4" s="400"/>
      <c r="EQ4" s="400"/>
      <c r="ER4" s="400"/>
      <c r="ES4" s="400"/>
      <c r="ET4" s="400"/>
      <c r="EU4" s="400"/>
      <c r="EV4" s="400"/>
      <c r="EW4" s="400"/>
      <c r="EX4" s="400"/>
      <c r="EY4" s="400"/>
      <c r="EZ4" s="400"/>
      <c r="FA4" s="400"/>
      <c r="FB4" s="400"/>
      <c r="FC4" s="400"/>
      <c r="FD4" s="400"/>
      <c r="FE4" s="400"/>
      <c r="FF4" s="400"/>
      <c r="FG4" s="400"/>
      <c r="FH4" s="400"/>
      <c r="FI4" s="400"/>
      <c r="FJ4" s="400"/>
      <c r="FK4" s="400"/>
      <c r="FL4" s="400"/>
      <c r="FM4" s="400"/>
      <c r="FN4" s="400"/>
      <c r="FO4" s="400"/>
      <c r="FP4" s="400"/>
      <c r="FQ4" s="400"/>
      <c r="FR4" s="400"/>
      <c r="FS4" s="400"/>
      <c r="FT4" s="400"/>
      <c r="FU4" s="400"/>
      <c r="FV4" s="400"/>
      <c r="FW4" s="400"/>
      <c r="FX4" s="400"/>
      <c r="FY4" s="400"/>
      <c r="FZ4" s="400"/>
      <c r="GA4" s="400"/>
      <c r="GB4" s="400"/>
      <c r="GC4" s="400"/>
      <c r="GD4" s="400"/>
      <c r="GE4" s="400"/>
      <c r="GF4" s="400"/>
      <c r="GG4" s="400"/>
      <c r="GH4" s="400"/>
      <c r="GI4" s="400"/>
      <c r="GJ4" s="400"/>
      <c r="GK4" s="400"/>
      <c r="GL4" s="400"/>
      <c r="GM4" s="400"/>
      <c r="GN4" s="400"/>
      <c r="GO4" s="400"/>
      <c r="GP4" s="400"/>
      <c r="GQ4" s="400"/>
      <c r="GR4" s="400"/>
      <c r="GS4" s="400"/>
      <c r="GT4" s="400"/>
      <c r="GU4" s="400"/>
      <c r="GV4" s="400"/>
      <c r="GW4" s="400"/>
      <c r="GX4" s="400"/>
      <c r="GY4" s="400"/>
      <c r="GZ4" s="400"/>
      <c r="HA4" s="400"/>
      <c r="HB4" s="400"/>
      <c r="HC4" s="400"/>
      <c r="HD4" s="400"/>
      <c r="HE4" s="400"/>
      <c r="HF4" s="400"/>
      <c r="HG4" s="400"/>
      <c r="HH4" s="400"/>
      <c r="HI4" s="400"/>
      <c r="HJ4" s="400"/>
      <c r="HK4" s="400"/>
      <c r="HL4" s="400"/>
      <c r="HM4" s="400"/>
      <c r="HN4" s="400"/>
      <c r="HO4" s="400"/>
      <c r="HP4" s="400"/>
      <c r="HQ4" s="400"/>
      <c r="HR4" s="400"/>
      <c r="HS4" s="400"/>
      <c r="HT4" s="400"/>
      <c r="HU4" s="400"/>
      <c r="HV4" s="400"/>
      <c r="HW4" s="400"/>
      <c r="HX4" s="400"/>
    </row>
    <row r="5" spans="1:241" ht="18.75" customHeight="1">
      <c r="A5" s="407"/>
      <c r="B5" s="408" t="s">
        <v>431</v>
      </c>
      <c r="C5" s="409" t="s">
        <v>362</v>
      </c>
      <c r="D5" s="409" t="s">
        <v>432</v>
      </c>
      <c r="E5" s="410" t="s">
        <v>364</v>
      </c>
      <c r="F5" s="411"/>
      <c r="G5" s="411"/>
      <c r="H5" s="412"/>
      <c r="I5" s="413"/>
      <c r="J5" s="413"/>
      <c r="K5" s="413"/>
      <c r="L5" s="413"/>
      <c r="M5" s="414"/>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400"/>
      <c r="DG5" s="400"/>
      <c r="DH5" s="400"/>
      <c r="DI5" s="400"/>
      <c r="DJ5" s="400"/>
      <c r="DK5" s="400"/>
      <c r="DL5" s="400"/>
      <c r="DM5" s="400"/>
      <c r="DN5" s="400"/>
      <c r="DO5" s="400"/>
      <c r="DP5" s="400"/>
      <c r="DQ5" s="400"/>
      <c r="DR5" s="400"/>
      <c r="DS5" s="400"/>
      <c r="DT5" s="400"/>
      <c r="DU5" s="400"/>
      <c r="DV5" s="400"/>
      <c r="DW5" s="400"/>
      <c r="DX5" s="400"/>
      <c r="DY5" s="400"/>
      <c r="DZ5" s="400"/>
      <c r="EA5" s="400"/>
      <c r="EB5" s="400"/>
      <c r="EC5" s="400"/>
      <c r="ED5" s="400"/>
      <c r="EE5" s="400"/>
      <c r="EF5" s="400"/>
      <c r="EG5" s="400"/>
      <c r="EH5" s="400"/>
      <c r="EI5" s="400"/>
      <c r="EJ5" s="400"/>
      <c r="EK5" s="400"/>
      <c r="EL5" s="400"/>
      <c r="EM5" s="400"/>
      <c r="EN5" s="400"/>
      <c r="EO5" s="400"/>
      <c r="EP5" s="400"/>
      <c r="EQ5" s="400"/>
      <c r="ER5" s="400"/>
      <c r="ES5" s="400"/>
      <c r="ET5" s="400"/>
      <c r="EU5" s="400"/>
      <c r="EV5" s="400"/>
      <c r="EW5" s="400"/>
      <c r="EX5" s="400"/>
      <c r="EY5" s="400"/>
      <c r="EZ5" s="400"/>
      <c r="FA5" s="400"/>
      <c r="FB5" s="400"/>
      <c r="FC5" s="400"/>
      <c r="FD5" s="400"/>
      <c r="FE5" s="400"/>
      <c r="FF5" s="400"/>
      <c r="FG5" s="400"/>
      <c r="FH5" s="400"/>
      <c r="FI5" s="400"/>
      <c r="FJ5" s="400"/>
      <c r="FK5" s="400"/>
      <c r="FL5" s="400"/>
      <c r="FM5" s="400"/>
      <c r="FN5" s="400"/>
      <c r="FO5" s="400"/>
      <c r="FP5" s="400"/>
      <c r="FQ5" s="400"/>
      <c r="FR5" s="400"/>
      <c r="FS5" s="400"/>
      <c r="FT5" s="400"/>
      <c r="FU5" s="400"/>
      <c r="FV5" s="400"/>
      <c r="FW5" s="400"/>
      <c r="FX5" s="400"/>
      <c r="FY5" s="400"/>
      <c r="FZ5" s="400"/>
      <c r="GA5" s="400"/>
      <c r="GB5" s="400"/>
      <c r="GC5" s="400"/>
      <c r="GD5" s="400"/>
      <c r="GE5" s="400"/>
      <c r="GF5" s="400"/>
      <c r="GG5" s="400"/>
      <c r="GH5" s="400"/>
      <c r="GI5" s="400"/>
      <c r="GJ5" s="400"/>
      <c r="GK5" s="400"/>
      <c r="GL5" s="400"/>
      <c r="GM5" s="400"/>
      <c r="GN5" s="400"/>
      <c r="GO5" s="400"/>
      <c r="GP5" s="400"/>
      <c r="GQ5" s="400"/>
      <c r="GR5" s="400"/>
      <c r="GS5" s="400"/>
      <c r="GT5" s="400"/>
      <c r="GU5" s="400"/>
      <c r="GV5" s="400"/>
      <c r="GW5" s="400"/>
      <c r="GX5" s="400"/>
      <c r="GY5" s="400"/>
      <c r="GZ5" s="400"/>
      <c r="HA5" s="400"/>
      <c r="HB5" s="400"/>
      <c r="HC5" s="400"/>
      <c r="HD5" s="400"/>
      <c r="HE5" s="400"/>
      <c r="HF5" s="400"/>
      <c r="HG5" s="400"/>
      <c r="HH5" s="400"/>
      <c r="HI5" s="400"/>
      <c r="HJ5" s="400"/>
      <c r="HK5" s="400"/>
      <c r="HL5" s="400"/>
      <c r="HM5" s="400"/>
      <c r="HN5" s="400"/>
      <c r="HO5" s="400"/>
      <c r="HP5" s="400"/>
      <c r="HQ5" s="400"/>
      <c r="HR5" s="400"/>
      <c r="HS5" s="400"/>
      <c r="HT5" s="400"/>
      <c r="HU5" s="400"/>
      <c r="HV5" s="400"/>
      <c r="HW5" s="400"/>
      <c r="HX5" s="400"/>
    </row>
    <row r="6" spans="1:241" ht="36" customHeight="1">
      <c r="A6" s="415"/>
      <c r="B6" s="416"/>
      <c r="C6" s="417"/>
      <c r="D6" s="417"/>
      <c r="E6" s="418" t="s">
        <v>443</v>
      </c>
      <c r="F6" s="418" t="s">
        <v>433</v>
      </c>
      <c r="G6" s="418"/>
      <c r="H6" s="419" t="s">
        <v>363</v>
      </c>
      <c r="I6" s="420" t="s">
        <v>433</v>
      </c>
      <c r="J6" s="420"/>
      <c r="K6" s="368" t="s">
        <v>476</v>
      </c>
      <c r="L6" s="421" t="s">
        <v>479</v>
      </c>
      <c r="M6" s="422"/>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400"/>
      <c r="DG6" s="400"/>
      <c r="DH6" s="400"/>
      <c r="DI6" s="400"/>
      <c r="DJ6" s="400"/>
      <c r="DK6" s="400"/>
      <c r="DL6" s="400"/>
      <c r="DM6" s="400"/>
      <c r="DN6" s="400"/>
      <c r="DO6" s="400"/>
      <c r="DP6" s="400"/>
      <c r="DQ6" s="400"/>
      <c r="DR6" s="400"/>
      <c r="DS6" s="400"/>
      <c r="DT6" s="400"/>
      <c r="DU6" s="400"/>
      <c r="DV6" s="400"/>
      <c r="DW6" s="400"/>
      <c r="DX6" s="400"/>
      <c r="DY6" s="400"/>
      <c r="DZ6" s="400"/>
      <c r="EA6" s="400"/>
      <c r="EB6" s="400"/>
      <c r="EC6" s="400"/>
      <c r="ED6" s="400"/>
      <c r="EE6" s="400"/>
      <c r="EF6" s="400"/>
      <c r="EG6" s="400"/>
      <c r="EH6" s="400"/>
      <c r="EI6" s="400"/>
      <c r="EJ6" s="400"/>
      <c r="EK6" s="400"/>
      <c r="EL6" s="400"/>
      <c r="EM6" s="400"/>
      <c r="EN6" s="400"/>
      <c r="EO6" s="400"/>
      <c r="EP6" s="400"/>
      <c r="EQ6" s="400"/>
      <c r="ER6" s="400"/>
      <c r="ES6" s="400"/>
      <c r="ET6" s="400"/>
      <c r="EU6" s="400"/>
      <c r="EV6" s="400"/>
      <c r="EW6" s="400"/>
      <c r="EX6" s="400"/>
      <c r="EY6" s="400"/>
      <c r="EZ6" s="400"/>
      <c r="FA6" s="400"/>
      <c r="FB6" s="400"/>
      <c r="FC6" s="400"/>
      <c r="FD6" s="400"/>
      <c r="FE6" s="400"/>
      <c r="FF6" s="400"/>
      <c r="FG6" s="400"/>
      <c r="FH6" s="400"/>
      <c r="FI6" s="400"/>
      <c r="FJ6" s="400"/>
      <c r="FK6" s="400"/>
      <c r="FL6" s="400"/>
      <c r="FM6" s="400"/>
      <c r="FN6" s="400"/>
      <c r="FO6" s="400"/>
      <c r="FP6" s="400"/>
      <c r="FQ6" s="400"/>
      <c r="FR6" s="400"/>
      <c r="FS6" s="400"/>
      <c r="FT6" s="400"/>
      <c r="FU6" s="400"/>
      <c r="FV6" s="400"/>
      <c r="FW6" s="400"/>
      <c r="FX6" s="400"/>
      <c r="FY6" s="400"/>
      <c r="FZ6" s="400"/>
      <c r="GA6" s="400"/>
      <c r="GB6" s="400"/>
      <c r="GC6" s="400"/>
      <c r="GD6" s="400"/>
      <c r="GE6" s="400"/>
      <c r="GF6" s="400"/>
      <c r="GG6" s="400"/>
      <c r="GH6" s="400"/>
      <c r="GI6" s="400"/>
      <c r="GJ6" s="400"/>
      <c r="GK6" s="400"/>
      <c r="GL6" s="400"/>
      <c r="GM6" s="400"/>
      <c r="GN6" s="400"/>
      <c r="GO6" s="400"/>
      <c r="GP6" s="400"/>
      <c r="GQ6" s="400"/>
      <c r="GR6" s="400"/>
      <c r="GS6" s="400"/>
      <c r="GT6" s="400"/>
      <c r="GU6" s="400"/>
      <c r="GV6" s="400"/>
      <c r="GW6" s="400"/>
      <c r="GX6" s="400"/>
      <c r="GY6" s="400"/>
      <c r="GZ6" s="400"/>
      <c r="HA6" s="400"/>
      <c r="HB6" s="400"/>
      <c r="HC6" s="400"/>
      <c r="HD6" s="400"/>
      <c r="HE6" s="400"/>
      <c r="HF6" s="400"/>
      <c r="HG6" s="400"/>
      <c r="HH6" s="400"/>
      <c r="HI6" s="400"/>
      <c r="HJ6" s="400"/>
      <c r="HK6" s="400"/>
      <c r="HL6" s="400"/>
      <c r="HM6" s="400"/>
      <c r="HN6" s="400"/>
      <c r="HO6" s="400"/>
      <c r="HP6" s="400"/>
      <c r="HQ6" s="400"/>
      <c r="HR6" s="400"/>
      <c r="HS6" s="400"/>
      <c r="HT6" s="400"/>
      <c r="HU6" s="400"/>
      <c r="HV6" s="400"/>
      <c r="HW6" s="400"/>
      <c r="HX6" s="400"/>
    </row>
    <row r="7" spans="1:241" ht="9" hidden="1" customHeight="1">
      <c r="A7" s="415"/>
      <c r="B7" s="416"/>
      <c r="C7" s="417"/>
      <c r="D7" s="417"/>
      <c r="E7" s="418"/>
      <c r="F7" s="418"/>
      <c r="G7" s="418"/>
      <c r="H7" s="419"/>
      <c r="I7" s="423" t="s">
        <v>365</v>
      </c>
      <c r="J7" s="423" t="s">
        <v>366</v>
      </c>
      <c r="K7" s="369"/>
      <c r="L7" s="422"/>
      <c r="M7" s="422"/>
    </row>
    <row r="8" spans="1:241" ht="68.25" customHeight="1">
      <c r="A8" s="424"/>
      <c r="B8" s="425"/>
      <c r="C8" s="426"/>
      <c r="D8" s="426"/>
      <c r="E8" s="418"/>
      <c r="F8" s="427" t="s">
        <v>434</v>
      </c>
      <c r="G8" s="427" t="s">
        <v>435</v>
      </c>
      <c r="H8" s="419"/>
      <c r="I8" s="423"/>
      <c r="J8" s="423"/>
      <c r="K8" s="370"/>
      <c r="L8" s="428" t="s">
        <v>367</v>
      </c>
      <c r="M8" s="428" t="s">
        <v>436</v>
      </c>
    </row>
    <row r="9" spans="1:241">
      <c r="A9" s="429" t="s">
        <v>23</v>
      </c>
      <c r="B9" s="429" t="s">
        <v>57</v>
      </c>
      <c r="C9" s="150" t="s">
        <v>25</v>
      </c>
      <c r="D9" s="150" t="s">
        <v>444</v>
      </c>
      <c r="E9" s="150">
        <v>3</v>
      </c>
      <c r="F9" s="150" t="s">
        <v>437</v>
      </c>
      <c r="G9" s="150" t="s">
        <v>438</v>
      </c>
      <c r="H9" s="150">
        <v>4</v>
      </c>
      <c r="I9" s="150" t="s">
        <v>439</v>
      </c>
      <c r="J9" s="150" t="s">
        <v>440</v>
      </c>
      <c r="K9" s="169">
        <v>5</v>
      </c>
      <c r="L9" s="169" t="s">
        <v>481</v>
      </c>
      <c r="M9" s="169" t="s">
        <v>482</v>
      </c>
      <c r="N9" s="430"/>
      <c r="O9" s="430"/>
      <c r="P9" s="430"/>
      <c r="Q9" s="430"/>
      <c r="R9" s="430"/>
      <c r="S9" s="430"/>
      <c r="T9" s="430"/>
      <c r="U9" s="430"/>
      <c r="V9" s="430"/>
      <c r="W9" s="430"/>
      <c r="X9" s="430"/>
      <c r="Y9" s="430"/>
      <c r="Z9" s="430"/>
      <c r="AA9" s="430"/>
      <c r="AB9" s="430"/>
      <c r="AC9" s="430"/>
      <c r="AD9" s="430"/>
      <c r="AE9" s="430"/>
      <c r="AF9" s="430"/>
      <c r="AG9" s="430"/>
      <c r="AH9" s="430"/>
      <c r="AI9" s="430"/>
      <c r="AJ9" s="430"/>
      <c r="AK9" s="430"/>
      <c r="AL9" s="430"/>
      <c r="AM9" s="430"/>
      <c r="AN9" s="430"/>
      <c r="AO9" s="430"/>
      <c r="AP9" s="430"/>
      <c r="AQ9" s="430"/>
      <c r="AR9" s="430"/>
      <c r="AS9" s="430"/>
      <c r="AT9" s="430"/>
      <c r="AU9" s="430"/>
      <c r="AV9" s="430"/>
      <c r="AW9" s="430"/>
      <c r="AX9" s="430"/>
      <c r="AY9" s="430"/>
      <c r="AZ9" s="430"/>
      <c r="BA9" s="430"/>
      <c r="BB9" s="430"/>
      <c r="BC9" s="430"/>
      <c r="BD9" s="430"/>
      <c r="BE9" s="430"/>
      <c r="BF9" s="430"/>
      <c r="BG9" s="430"/>
      <c r="BH9" s="430"/>
      <c r="BI9" s="430"/>
      <c r="BJ9" s="430"/>
      <c r="BK9" s="430"/>
      <c r="BL9" s="430"/>
      <c r="BM9" s="430"/>
      <c r="BN9" s="430"/>
      <c r="BO9" s="430"/>
      <c r="BP9" s="430"/>
      <c r="BQ9" s="430"/>
      <c r="BR9" s="430"/>
      <c r="BS9" s="430"/>
      <c r="BT9" s="430"/>
      <c r="BU9" s="430"/>
      <c r="BV9" s="430"/>
      <c r="BW9" s="430"/>
      <c r="BX9" s="430"/>
      <c r="BY9" s="430"/>
      <c r="BZ9" s="430"/>
      <c r="CA9" s="430"/>
      <c r="CB9" s="430"/>
      <c r="CC9" s="430"/>
      <c r="CD9" s="430"/>
      <c r="CE9" s="430"/>
      <c r="CF9" s="430"/>
      <c r="CG9" s="430"/>
      <c r="CH9" s="430"/>
      <c r="CI9" s="430"/>
      <c r="CJ9" s="430"/>
      <c r="CK9" s="430"/>
      <c r="CL9" s="430"/>
      <c r="CM9" s="430"/>
      <c r="CN9" s="430"/>
      <c r="CO9" s="430"/>
      <c r="CP9" s="430"/>
      <c r="CQ9" s="430"/>
      <c r="CR9" s="430"/>
      <c r="CS9" s="430"/>
      <c r="CT9" s="430"/>
      <c r="CU9" s="430"/>
      <c r="CV9" s="430"/>
      <c r="CW9" s="430"/>
      <c r="CX9" s="430"/>
      <c r="CY9" s="430"/>
      <c r="CZ9" s="430"/>
      <c r="DA9" s="430"/>
      <c r="DB9" s="430"/>
      <c r="DC9" s="430"/>
      <c r="DD9" s="430"/>
      <c r="DE9" s="430"/>
      <c r="DF9" s="430"/>
      <c r="DG9" s="430"/>
      <c r="DH9" s="430"/>
      <c r="DI9" s="430"/>
      <c r="DJ9" s="430"/>
      <c r="DK9" s="430"/>
      <c r="DL9" s="430"/>
      <c r="DM9" s="430"/>
      <c r="DN9" s="430"/>
      <c r="DO9" s="430"/>
      <c r="DP9" s="430"/>
      <c r="DQ9" s="430"/>
      <c r="DR9" s="430"/>
      <c r="DS9" s="430"/>
      <c r="DT9" s="430"/>
      <c r="DU9" s="430"/>
      <c r="DV9" s="430"/>
      <c r="DW9" s="430"/>
      <c r="DX9" s="430"/>
      <c r="DY9" s="430"/>
      <c r="DZ9" s="430"/>
      <c r="EA9" s="430"/>
      <c r="EB9" s="430"/>
      <c r="EC9" s="430"/>
      <c r="ED9" s="430"/>
      <c r="EE9" s="430"/>
      <c r="EF9" s="430"/>
      <c r="EG9" s="430"/>
      <c r="EH9" s="430"/>
      <c r="EI9" s="430"/>
      <c r="EJ9" s="430"/>
      <c r="EK9" s="430"/>
      <c r="EL9" s="430"/>
      <c r="EM9" s="430"/>
      <c r="EN9" s="430"/>
      <c r="EO9" s="430"/>
      <c r="EP9" s="430"/>
      <c r="EQ9" s="430"/>
      <c r="ER9" s="430"/>
      <c r="ES9" s="430"/>
      <c r="ET9" s="430"/>
      <c r="EU9" s="430"/>
      <c r="EV9" s="430"/>
      <c r="EW9" s="430"/>
      <c r="EX9" s="430"/>
      <c r="EY9" s="430"/>
      <c r="EZ9" s="430"/>
      <c r="FA9" s="430"/>
      <c r="FB9" s="430"/>
      <c r="FC9" s="430"/>
      <c r="FD9" s="430"/>
      <c r="FE9" s="430"/>
      <c r="FF9" s="430"/>
      <c r="FG9" s="430"/>
      <c r="FH9" s="430"/>
      <c r="FI9" s="430"/>
      <c r="FJ9" s="430"/>
      <c r="FK9" s="430"/>
      <c r="FL9" s="430"/>
      <c r="FM9" s="430"/>
      <c r="FN9" s="430"/>
      <c r="FO9" s="430"/>
      <c r="FP9" s="430"/>
      <c r="FQ9" s="430"/>
      <c r="FR9" s="430"/>
      <c r="FS9" s="430"/>
      <c r="FT9" s="430"/>
      <c r="FU9" s="430"/>
      <c r="FV9" s="430"/>
      <c r="FW9" s="430"/>
      <c r="FX9" s="430"/>
      <c r="FY9" s="430"/>
      <c r="FZ9" s="430"/>
      <c r="GA9" s="430"/>
      <c r="GB9" s="430"/>
      <c r="GC9" s="430"/>
      <c r="GD9" s="430"/>
      <c r="GE9" s="430"/>
      <c r="GF9" s="430"/>
      <c r="GG9" s="430"/>
      <c r="GH9" s="430"/>
      <c r="GI9" s="430"/>
      <c r="GJ9" s="430"/>
      <c r="GK9" s="430"/>
      <c r="GL9" s="430"/>
      <c r="GM9" s="430"/>
      <c r="GN9" s="430"/>
      <c r="GO9" s="430"/>
      <c r="GP9" s="430"/>
      <c r="GQ9" s="430"/>
      <c r="GR9" s="430"/>
      <c r="GS9" s="430"/>
      <c r="GT9" s="430"/>
      <c r="GU9" s="430"/>
      <c r="GV9" s="430"/>
      <c r="GW9" s="430"/>
      <c r="GX9" s="430"/>
      <c r="GY9" s="430"/>
      <c r="GZ9" s="430"/>
      <c r="HA9" s="430"/>
      <c r="HB9" s="430"/>
      <c r="HC9" s="430"/>
      <c r="HD9" s="430"/>
      <c r="HE9" s="430"/>
      <c r="HF9" s="430"/>
      <c r="HG9" s="430"/>
      <c r="HH9" s="430"/>
      <c r="HI9" s="430"/>
      <c r="HJ9" s="430"/>
      <c r="HK9" s="430"/>
      <c r="HL9" s="430"/>
      <c r="HM9" s="430"/>
      <c r="HN9" s="430"/>
      <c r="HO9" s="430"/>
      <c r="HP9" s="430"/>
      <c r="HQ9" s="430"/>
      <c r="HR9" s="430"/>
      <c r="HS9" s="430"/>
      <c r="HT9" s="430"/>
      <c r="HU9" s="430"/>
      <c r="HV9" s="430"/>
      <c r="HW9" s="430"/>
      <c r="HX9" s="430"/>
      <c r="HY9" s="430"/>
      <c r="HZ9" s="430"/>
      <c r="IA9" s="430"/>
      <c r="IB9" s="430"/>
      <c r="IC9" s="430"/>
      <c r="ID9" s="430"/>
      <c r="IE9" s="430"/>
      <c r="IF9" s="430"/>
      <c r="IG9" s="430"/>
    </row>
    <row r="10" spans="1:241" ht="21.75" customHeight="1">
      <c r="A10" s="431"/>
      <c r="B10" s="432" t="s">
        <v>371</v>
      </c>
      <c r="C10" s="184">
        <f>C11+C32+C51+C52+C53+C54+C55+C56+C57</f>
        <v>3401076</v>
      </c>
      <c r="D10" s="184">
        <f>D11+D32+D51+D52+D53+D54+D55+D56+D57</f>
        <v>10840041.488</v>
      </c>
      <c r="E10" s="184">
        <f>E11+E32+E51+E52+E53+E54+E55+E56+E57</f>
        <v>2562194.4879999999</v>
      </c>
      <c r="F10" s="184">
        <f>F11+F32+F51+F52+F53+F54+F55+F56+F57</f>
        <v>1949443.4879999999</v>
      </c>
      <c r="G10" s="184">
        <f>G11+G32+G51+G52+G53+G54+G55+G56+G57</f>
        <v>612751</v>
      </c>
      <c r="H10" s="184">
        <v>8277847</v>
      </c>
      <c r="I10" s="184">
        <v>6295073</v>
      </c>
      <c r="J10" s="184">
        <v>1982774</v>
      </c>
      <c r="K10" s="184">
        <f>K11+K32+K51+K52+K53+K54+K55+K56+K57+K58</f>
        <v>4116479.0040000002</v>
      </c>
      <c r="L10" s="433">
        <f t="shared" ref="L10:L20" si="0">K10/C10</f>
        <v>1.2103460798876591</v>
      </c>
      <c r="M10" s="433">
        <f t="shared" ref="M10:M21" si="1">K10/D10</f>
        <v>0.37974753219874396</v>
      </c>
      <c r="N10" s="203"/>
      <c r="O10" s="203"/>
      <c r="P10" s="203"/>
      <c r="Q10" s="203"/>
      <c r="R10" s="203"/>
      <c r="S10" s="203"/>
      <c r="T10" s="203"/>
      <c r="U10" s="203"/>
      <c r="V10" s="203"/>
      <c r="W10" s="203"/>
      <c r="X10" s="203"/>
      <c r="Y10" s="203"/>
      <c r="Z10" s="203"/>
      <c r="AA10" s="203"/>
      <c r="AB10" s="203"/>
      <c r="AC10" s="203"/>
      <c r="AD10" s="203"/>
      <c r="AE10" s="203"/>
      <c r="AF10" s="203"/>
      <c r="AG10" s="203"/>
      <c r="AH10" s="203"/>
      <c r="AI10" s="203"/>
      <c r="AJ10" s="203"/>
      <c r="AK10" s="203"/>
      <c r="AL10" s="203"/>
      <c r="AM10" s="203"/>
      <c r="AN10" s="203"/>
      <c r="AO10" s="203"/>
      <c r="AP10" s="203"/>
      <c r="AQ10" s="203"/>
      <c r="AR10" s="203"/>
      <c r="AS10" s="203"/>
      <c r="AT10" s="203"/>
      <c r="AU10" s="203"/>
      <c r="AV10" s="203"/>
      <c r="AW10" s="203"/>
      <c r="AX10" s="203"/>
      <c r="AY10" s="203"/>
      <c r="AZ10" s="203"/>
      <c r="BA10" s="203"/>
      <c r="BB10" s="203"/>
      <c r="BC10" s="203"/>
      <c r="BD10" s="203"/>
      <c r="BE10" s="203"/>
      <c r="BF10" s="203"/>
      <c r="BG10" s="203"/>
      <c r="BH10" s="203"/>
      <c r="BI10" s="203"/>
      <c r="BJ10" s="203"/>
      <c r="BK10" s="203"/>
      <c r="BL10" s="203"/>
      <c r="BM10" s="203"/>
      <c r="BN10" s="203"/>
      <c r="BO10" s="203"/>
      <c r="BP10" s="203"/>
      <c r="BQ10" s="203"/>
      <c r="BR10" s="203"/>
      <c r="BS10" s="203"/>
      <c r="BT10" s="203"/>
      <c r="BU10" s="203"/>
      <c r="BV10" s="203"/>
      <c r="BW10" s="203"/>
      <c r="BX10" s="203"/>
      <c r="BY10" s="203"/>
      <c r="BZ10" s="203"/>
      <c r="CA10" s="203"/>
      <c r="CB10" s="203"/>
      <c r="CC10" s="203"/>
      <c r="CD10" s="203"/>
      <c r="CE10" s="203"/>
      <c r="CF10" s="203"/>
      <c r="CG10" s="203"/>
      <c r="CH10" s="203"/>
      <c r="CI10" s="203"/>
      <c r="CJ10" s="203"/>
      <c r="CK10" s="203"/>
      <c r="CL10" s="203"/>
      <c r="CM10" s="203"/>
      <c r="CN10" s="203"/>
      <c r="CO10" s="203"/>
      <c r="CP10" s="203"/>
      <c r="CQ10" s="203"/>
      <c r="CR10" s="203"/>
      <c r="CS10" s="203"/>
      <c r="CT10" s="203"/>
      <c r="CU10" s="203"/>
      <c r="CV10" s="203"/>
      <c r="CW10" s="203"/>
      <c r="CX10" s="203"/>
      <c r="CY10" s="203"/>
      <c r="CZ10" s="203"/>
      <c r="DA10" s="203"/>
      <c r="DB10" s="203"/>
      <c r="DC10" s="203"/>
      <c r="DD10" s="203"/>
      <c r="DE10" s="203"/>
      <c r="DF10" s="203"/>
      <c r="DG10" s="203"/>
      <c r="DH10" s="203"/>
      <c r="DI10" s="203"/>
      <c r="DJ10" s="203"/>
      <c r="DK10" s="203"/>
      <c r="DL10" s="203"/>
      <c r="DM10" s="203"/>
      <c r="DN10" s="203"/>
      <c r="DO10" s="203"/>
      <c r="DP10" s="203"/>
      <c r="DQ10" s="203"/>
      <c r="DR10" s="203"/>
      <c r="DS10" s="203"/>
      <c r="DT10" s="203"/>
      <c r="DU10" s="203"/>
      <c r="DV10" s="203"/>
      <c r="DW10" s="203"/>
      <c r="DX10" s="203"/>
      <c r="DY10" s="203"/>
      <c r="DZ10" s="203"/>
      <c r="EA10" s="203"/>
      <c r="EB10" s="203"/>
      <c r="EC10" s="203"/>
      <c r="ED10" s="203"/>
      <c r="EE10" s="203"/>
      <c r="EF10" s="203"/>
      <c r="EG10" s="203"/>
      <c r="EH10" s="203"/>
      <c r="EI10" s="203"/>
      <c r="EJ10" s="203"/>
      <c r="EK10" s="203"/>
      <c r="EL10" s="203"/>
      <c r="EM10" s="203"/>
      <c r="EN10" s="203"/>
      <c r="EO10" s="203"/>
      <c r="EP10" s="203"/>
      <c r="EQ10" s="203"/>
      <c r="ER10" s="203"/>
      <c r="ES10" s="203"/>
      <c r="ET10" s="203"/>
      <c r="EU10" s="203"/>
      <c r="EV10" s="203"/>
      <c r="EW10" s="203"/>
      <c r="EX10" s="203"/>
      <c r="EY10" s="203"/>
      <c r="EZ10" s="203"/>
      <c r="FA10" s="203"/>
      <c r="FB10" s="203"/>
      <c r="FC10" s="203"/>
      <c r="FD10" s="203"/>
      <c r="FE10" s="203"/>
      <c r="FF10" s="203"/>
      <c r="FG10" s="203"/>
      <c r="FH10" s="203"/>
      <c r="FI10" s="203"/>
      <c r="FJ10" s="203"/>
      <c r="FK10" s="203"/>
      <c r="FL10" s="203"/>
      <c r="FM10" s="203"/>
      <c r="FN10" s="203"/>
      <c r="FO10" s="203"/>
      <c r="FP10" s="203"/>
      <c r="FQ10" s="203"/>
      <c r="FR10" s="203"/>
      <c r="FS10" s="203"/>
      <c r="FT10" s="203"/>
      <c r="FU10" s="203"/>
      <c r="FV10" s="203"/>
      <c r="FW10" s="203"/>
      <c r="FX10" s="203"/>
      <c r="FY10" s="203"/>
      <c r="FZ10" s="203"/>
      <c r="GA10" s="203"/>
      <c r="GB10" s="203"/>
      <c r="GC10" s="203"/>
      <c r="GD10" s="203"/>
      <c r="GE10" s="203"/>
      <c r="GF10" s="203"/>
      <c r="GG10" s="203"/>
      <c r="GH10" s="203"/>
      <c r="GI10" s="203"/>
      <c r="GJ10" s="203"/>
      <c r="GK10" s="203"/>
      <c r="GL10" s="203"/>
      <c r="GM10" s="203"/>
      <c r="GN10" s="203"/>
      <c r="GO10" s="203"/>
      <c r="GP10" s="203"/>
      <c r="GQ10" s="203"/>
      <c r="GR10" s="203"/>
      <c r="GS10" s="203"/>
      <c r="GT10" s="203"/>
      <c r="GU10" s="203"/>
      <c r="GV10" s="203"/>
      <c r="GW10" s="203"/>
      <c r="GX10" s="203"/>
      <c r="GY10" s="203"/>
      <c r="GZ10" s="203"/>
      <c r="HA10" s="203"/>
      <c r="HB10" s="203"/>
      <c r="HC10" s="203"/>
      <c r="HD10" s="203"/>
      <c r="HE10" s="203"/>
      <c r="HF10" s="203"/>
      <c r="HG10" s="203"/>
      <c r="HH10" s="203"/>
      <c r="HI10" s="203"/>
      <c r="HJ10" s="203"/>
      <c r="HK10" s="203"/>
      <c r="HL10" s="203"/>
      <c r="HM10" s="203"/>
      <c r="HN10" s="203"/>
      <c r="HO10" s="203"/>
      <c r="HP10" s="203"/>
      <c r="HQ10" s="203"/>
      <c r="HR10" s="203"/>
      <c r="HS10" s="203"/>
      <c r="HT10" s="203"/>
      <c r="HU10" s="203"/>
      <c r="HV10" s="203"/>
      <c r="HW10" s="203"/>
      <c r="HX10" s="203"/>
      <c r="HY10" s="203"/>
      <c r="HZ10" s="203"/>
      <c r="IA10" s="203"/>
      <c r="IB10" s="203"/>
      <c r="IC10" s="203"/>
      <c r="ID10" s="203"/>
      <c r="IE10" s="203"/>
      <c r="IF10" s="203"/>
      <c r="IG10" s="203"/>
    </row>
    <row r="11" spans="1:241" s="203" customFormat="1" ht="23.25" customHeight="1">
      <c r="A11" s="431" t="s">
        <v>24</v>
      </c>
      <c r="B11" s="166" t="s">
        <v>372</v>
      </c>
      <c r="C11" s="190">
        <f>C15+C24+C30+C31</f>
        <v>1361253</v>
      </c>
      <c r="D11" s="190">
        <f>D15+D24+D30+D31</f>
        <v>3737220.4879999999</v>
      </c>
      <c r="E11" s="190">
        <f>E15+E24+E30+E31</f>
        <v>1642357.4879999999</v>
      </c>
      <c r="F11" s="190">
        <f>F15+F24+F30+F31</f>
        <v>1294096.4879999999</v>
      </c>
      <c r="G11" s="190">
        <f>G15+G24+G30+G31</f>
        <v>348261</v>
      </c>
      <c r="H11" s="190">
        <v>2094863</v>
      </c>
      <c r="I11" s="190">
        <v>825372</v>
      </c>
      <c r="J11" s="190">
        <v>1269491</v>
      </c>
      <c r="K11" s="190">
        <f>K15+K24+K30+K31</f>
        <v>1755135.0040000002</v>
      </c>
      <c r="L11" s="433">
        <f t="shared" si="0"/>
        <v>1.2893525332910196</v>
      </c>
      <c r="M11" s="433">
        <f t="shared" si="1"/>
        <v>0.46963646101043216</v>
      </c>
      <c r="N11" s="434"/>
      <c r="O11" s="434"/>
    </row>
    <row r="12" spans="1:241" s="439" customFormat="1" ht="18.75" customHeight="1">
      <c r="A12" s="435"/>
      <c r="B12" s="436" t="s">
        <v>441</v>
      </c>
      <c r="C12" s="437">
        <v>392404</v>
      </c>
      <c r="D12" s="437">
        <f>E12+H12</f>
        <v>470834</v>
      </c>
      <c r="E12" s="437">
        <f>F12+G12</f>
        <v>470834</v>
      </c>
      <c r="F12" s="437">
        <v>405474</v>
      </c>
      <c r="G12" s="437">
        <v>65360</v>
      </c>
      <c r="H12" s="437"/>
      <c r="I12" s="437"/>
      <c r="J12" s="437"/>
      <c r="K12" s="437">
        <f>E12</f>
        <v>470834</v>
      </c>
      <c r="L12" s="438">
        <f t="shared" si="0"/>
        <v>1.1998705415846933</v>
      </c>
      <c r="M12" s="438">
        <f t="shared" si="1"/>
        <v>1</v>
      </c>
    </row>
    <row r="13" spans="1:241" s="439" customFormat="1" ht="31.5">
      <c r="A13" s="435"/>
      <c r="B13" s="436" t="s">
        <v>445</v>
      </c>
      <c r="C13" s="437">
        <v>682477</v>
      </c>
      <c r="D13" s="437">
        <f>E13+H13</f>
        <v>3266386.4879999999</v>
      </c>
      <c r="E13" s="437">
        <f>F13+G13</f>
        <v>1171523.4879999999</v>
      </c>
      <c r="F13" s="437">
        <f>F11-F12</f>
        <v>888622.4879999999</v>
      </c>
      <c r="G13" s="437">
        <f>G11-G12</f>
        <v>282901</v>
      </c>
      <c r="H13" s="437">
        <f>H11</f>
        <v>2094863</v>
      </c>
      <c r="I13" s="437"/>
      <c r="J13" s="437"/>
      <c r="K13" s="437">
        <f>K11-K12</f>
        <v>1284301.0040000002</v>
      </c>
      <c r="L13" s="438">
        <f t="shared" si="0"/>
        <v>1.8818231295706671</v>
      </c>
      <c r="M13" s="438">
        <f t="shared" si="1"/>
        <v>0.39318709182708333</v>
      </c>
    </row>
    <row r="14" spans="1:241" s="439" customFormat="1" ht="39" hidden="1" customHeight="1">
      <c r="A14" s="435"/>
      <c r="B14" s="436" t="s">
        <v>446</v>
      </c>
      <c r="C14" s="437">
        <f>C13</f>
        <v>682477</v>
      </c>
      <c r="D14" s="437">
        <f>D13-E13</f>
        <v>2094863</v>
      </c>
      <c r="E14" s="437">
        <f>F14+G14</f>
        <v>0</v>
      </c>
      <c r="F14" s="437">
        <f>F11-F12-F13</f>
        <v>0</v>
      </c>
      <c r="G14" s="437"/>
      <c r="H14" s="437">
        <f>H13</f>
        <v>2094863</v>
      </c>
      <c r="I14" s="437"/>
      <c r="J14" s="437"/>
      <c r="K14" s="437">
        <f>K13-K30-K31</f>
        <v>731449.83100000024</v>
      </c>
      <c r="L14" s="438">
        <f t="shared" si="0"/>
        <v>1.0717574819371205</v>
      </c>
      <c r="M14" s="438">
        <f t="shared" si="1"/>
        <v>0.34916356391802245</v>
      </c>
    </row>
    <row r="15" spans="1:241" ht="18" customHeight="1">
      <c r="A15" s="440">
        <v>1</v>
      </c>
      <c r="B15" s="164" t="s">
        <v>373</v>
      </c>
      <c r="C15" s="157">
        <f>C17+C21</f>
        <v>554351</v>
      </c>
      <c r="D15" s="157">
        <f t="shared" ref="D15:F15" si="2">D17+D21</f>
        <v>1422591.6880000001</v>
      </c>
      <c r="E15" s="157">
        <f t="shared" si="2"/>
        <v>597219.68799999997</v>
      </c>
      <c r="F15" s="157">
        <f t="shared" si="2"/>
        <v>283631.68799999997</v>
      </c>
      <c r="G15" s="157">
        <f>G17+G21</f>
        <v>313588</v>
      </c>
      <c r="H15" s="157">
        <v>825372</v>
      </c>
      <c r="I15" s="157">
        <v>825372</v>
      </c>
      <c r="J15" s="157"/>
      <c r="K15" s="157">
        <f>K17+K21</f>
        <v>549635.1100000001</v>
      </c>
      <c r="L15" s="199">
        <f t="shared" si="0"/>
        <v>0.9914929530207397</v>
      </c>
      <c r="M15" s="199">
        <f t="shared" si="1"/>
        <v>0.38636181740434861</v>
      </c>
    </row>
    <row r="16" spans="1:241" s="439" customFormat="1" ht="41.25" customHeight="1">
      <c r="A16" s="441"/>
      <c r="B16" s="436" t="s">
        <v>480</v>
      </c>
      <c r="C16" s="437">
        <v>554351</v>
      </c>
      <c r="D16" s="437">
        <f>D15-E15</f>
        <v>825372.00000000012</v>
      </c>
      <c r="E16" s="437"/>
      <c r="F16" s="437"/>
      <c r="G16" s="437"/>
      <c r="H16" s="437">
        <v>0</v>
      </c>
      <c r="I16" s="437">
        <f t="shared" ref="I16:J16" si="3">I15</f>
        <v>825372</v>
      </c>
      <c r="J16" s="437">
        <f t="shared" si="3"/>
        <v>0</v>
      </c>
      <c r="K16" s="437">
        <v>237761</v>
      </c>
      <c r="L16" s="199">
        <f t="shared" si="0"/>
        <v>0.42889974041717249</v>
      </c>
      <c r="M16" s="199">
        <f t="shared" si="1"/>
        <v>0.28806526027052043</v>
      </c>
    </row>
    <row r="17" spans="1:13">
      <c r="A17" s="210" t="s">
        <v>89</v>
      </c>
      <c r="B17" s="164" t="s">
        <v>374</v>
      </c>
      <c r="C17" s="157">
        <f>C18+C20+C19</f>
        <v>554351</v>
      </c>
      <c r="D17" s="157">
        <f t="shared" ref="D17:F17" si="4">D18+D19+D20</f>
        <v>1380278.6880000001</v>
      </c>
      <c r="E17" s="157">
        <f t="shared" si="4"/>
        <v>558406.68799999997</v>
      </c>
      <c r="F17" s="157">
        <f t="shared" si="4"/>
        <v>275509.68799999997</v>
      </c>
      <c r="G17" s="157">
        <f>G18+G19+G20</f>
        <v>282897</v>
      </c>
      <c r="H17" s="157">
        <v>821872</v>
      </c>
      <c r="I17" s="157">
        <v>821872</v>
      </c>
      <c r="J17" s="442"/>
      <c r="K17" s="157">
        <f>K18+K19+K20</f>
        <v>549310.1100000001</v>
      </c>
      <c r="L17" s="199">
        <f t="shared" si="0"/>
        <v>0.99090668186762554</v>
      </c>
      <c r="M17" s="199">
        <f t="shared" si="1"/>
        <v>0.39797043508361413</v>
      </c>
    </row>
    <row r="18" spans="1:13" s="447" customFormat="1" ht="31.5" hidden="1">
      <c r="A18" s="443" t="s">
        <v>47</v>
      </c>
      <c r="B18" s="444" t="s">
        <v>442</v>
      </c>
      <c r="C18" s="233">
        <v>370000</v>
      </c>
      <c r="D18" s="233">
        <f>E18+H18</f>
        <v>848572</v>
      </c>
      <c r="E18" s="233">
        <f>F18+G18</f>
        <v>311700</v>
      </c>
      <c r="F18" s="233">
        <f>94041+117775</f>
        <v>211816</v>
      </c>
      <c r="G18" s="233">
        <f>14696+5444+79744</f>
        <v>99884</v>
      </c>
      <c r="H18" s="233">
        <v>536872</v>
      </c>
      <c r="I18" s="233">
        <v>536872</v>
      </c>
      <c r="J18" s="445"/>
      <c r="K18" s="233">
        <v>342367.11000000004</v>
      </c>
      <c r="L18" s="446">
        <f t="shared" si="0"/>
        <v>0.92531651351351363</v>
      </c>
      <c r="M18" s="446">
        <f t="shared" si="1"/>
        <v>0.40346265255040237</v>
      </c>
    </row>
    <row r="19" spans="1:13" s="447" customFormat="1" hidden="1">
      <c r="A19" s="443" t="s">
        <v>47</v>
      </c>
      <c r="B19" s="444" t="s">
        <v>376</v>
      </c>
      <c r="C19" s="233">
        <v>120000</v>
      </c>
      <c r="D19" s="233">
        <f t="shared" ref="D19:D23" si="5">E19+H19</f>
        <v>407229.68799999997</v>
      </c>
      <c r="E19" s="233">
        <f t="shared" ref="E19:E26" si="6">F19+G19</f>
        <v>207229.68799999999</v>
      </c>
      <c r="F19" s="233">
        <f>24199.688+38</f>
        <v>24237.687999999998</v>
      </c>
      <c r="G19" s="233">
        <v>182992</v>
      </c>
      <c r="H19" s="233">
        <v>200000</v>
      </c>
      <c r="I19" s="233">
        <v>200000</v>
      </c>
      <c r="J19" s="445"/>
      <c r="K19" s="233">
        <v>132664</v>
      </c>
      <c r="L19" s="446">
        <f t="shared" si="0"/>
        <v>1.1055333333333333</v>
      </c>
      <c r="M19" s="446">
        <f t="shared" si="1"/>
        <v>0.3257719265300717</v>
      </c>
    </row>
    <row r="20" spans="1:13" s="447" customFormat="1" hidden="1">
      <c r="A20" s="443" t="s">
        <v>47</v>
      </c>
      <c r="B20" s="444" t="s">
        <v>377</v>
      </c>
      <c r="C20" s="233">
        <v>64351</v>
      </c>
      <c r="D20" s="233">
        <f t="shared" si="5"/>
        <v>124477</v>
      </c>
      <c r="E20" s="233">
        <f t="shared" si="6"/>
        <v>39477</v>
      </c>
      <c r="F20" s="233">
        <f>20512+18944</f>
        <v>39456</v>
      </c>
      <c r="G20" s="233">
        <v>21</v>
      </c>
      <c r="H20" s="233">
        <v>85000</v>
      </c>
      <c r="I20" s="233">
        <v>85000</v>
      </c>
      <c r="J20" s="445"/>
      <c r="K20" s="233">
        <v>74279</v>
      </c>
      <c r="L20" s="446">
        <f t="shared" si="0"/>
        <v>1.1542788767851315</v>
      </c>
      <c r="M20" s="446">
        <f t="shared" si="1"/>
        <v>0.59672871293491969</v>
      </c>
    </row>
    <row r="21" spans="1:13">
      <c r="A21" s="210" t="s">
        <v>91</v>
      </c>
      <c r="B21" s="164" t="s">
        <v>378</v>
      </c>
      <c r="C21" s="157"/>
      <c r="D21" s="157">
        <f t="shared" si="5"/>
        <v>42313</v>
      </c>
      <c r="E21" s="157">
        <f t="shared" si="6"/>
        <v>38813</v>
      </c>
      <c r="F21" s="157">
        <v>8122</v>
      </c>
      <c r="G21" s="157">
        <v>30691</v>
      </c>
      <c r="H21" s="157">
        <v>3500</v>
      </c>
      <c r="I21" s="157">
        <v>3500</v>
      </c>
      <c r="J21" s="442"/>
      <c r="K21" s="157">
        <v>325</v>
      </c>
      <c r="L21" s="199"/>
      <c r="M21" s="199">
        <f t="shared" si="1"/>
        <v>7.6808545836976813E-3</v>
      </c>
    </row>
    <row r="22" spans="1:13" ht="47.25" hidden="1">
      <c r="A22" s="440" t="s">
        <v>47</v>
      </c>
      <c r="B22" s="164" t="s">
        <v>379</v>
      </c>
      <c r="C22" s="157"/>
      <c r="D22" s="157">
        <f t="shared" si="5"/>
        <v>29456</v>
      </c>
      <c r="E22" s="157">
        <f t="shared" si="6"/>
        <v>29456</v>
      </c>
      <c r="F22" s="157">
        <v>2257</v>
      </c>
      <c r="G22" s="157">
        <v>27199</v>
      </c>
      <c r="H22" s="157">
        <v>0</v>
      </c>
      <c r="I22" s="157">
        <v>0</v>
      </c>
      <c r="J22" s="442"/>
      <c r="K22" s="157"/>
      <c r="L22" s="199"/>
      <c r="M22" s="199"/>
    </row>
    <row r="23" spans="1:13" ht="47.25" hidden="1">
      <c r="A23" s="440" t="s">
        <v>47</v>
      </c>
      <c r="B23" s="164" t="s">
        <v>380</v>
      </c>
      <c r="C23" s="157"/>
      <c r="D23" s="157">
        <f t="shared" si="5"/>
        <v>9029</v>
      </c>
      <c r="E23" s="157">
        <f t="shared" si="6"/>
        <v>5529</v>
      </c>
      <c r="F23" s="157">
        <v>5529</v>
      </c>
      <c r="G23" s="157"/>
      <c r="H23" s="157">
        <v>3500</v>
      </c>
      <c r="I23" s="157">
        <v>3500</v>
      </c>
      <c r="J23" s="442"/>
      <c r="K23" s="157"/>
      <c r="L23" s="199"/>
      <c r="M23" s="199"/>
    </row>
    <row r="24" spans="1:13" ht="31.5">
      <c r="A24" s="440">
        <v>2</v>
      </c>
      <c r="B24" s="164" t="s">
        <v>381</v>
      </c>
      <c r="C24" s="157">
        <f>C26+C27</f>
        <v>441902</v>
      </c>
      <c r="D24" s="157">
        <f t="shared" ref="D24:F24" si="7">D26+D27</f>
        <v>1167659.8</v>
      </c>
      <c r="E24" s="157">
        <f t="shared" si="7"/>
        <v>217293.8</v>
      </c>
      <c r="F24" s="157">
        <f t="shared" si="7"/>
        <v>182620.79999999999</v>
      </c>
      <c r="G24" s="157">
        <f>G26+G27</f>
        <v>34673</v>
      </c>
      <c r="H24" s="157">
        <v>1269491</v>
      </c>
      <c r="I24" s="442"/>
      <c r="J24" s="157">
        <v>1269491</v>
      </c>
      <c r="K24" s="157">
        <f>K26+K27</f>
        <v>652648.72100000002</v>
      </c>
      <c r="L24" s="199">
        <f t="shared" ref="L24:L50" si="8">K24/C24</f>
        <v>1.4769082760431047</v>
      </c>
      <c r="M24" s="199">
        <f t="shared" ref="M24:M50" si="9">K24/D24</f>
        <v>0.55893738998293852</v>
      </c>
    </row>
    <row r="25" spans="1:13" s="439" customFormat="1" ht="31.5" hidden="1">
      <c r="A25" s="441"/>
      <c r="B25" s="436" t="s">
        <v>446</v>
      </c>
      <c r="C25" s="437">
        <f>C24</f>
        <v>441902</v>
      </c>
      <c r="D25" s="437">
        <f>D24-E24</f>
        <v>950366</v>
      </c>
      <c r="E25" s="437"/>
      <c r="F25" s="437"/>
      <c r="G25" s="437"/>
      <c r="H25" s="437"/>
      <c r="I25" s="448"/>
      <c r="J25" s="437"/>
      <c r="K25" s="437">
        <v>533407</v>
      </c>
      <c r="L25" s="199">
        <f t="shared" si="8"/>
        <v>1.2070707985028355</v>
      </c>
      <c r="M25" s="199">
        <f t="shared" si="9"/>
        <v>0.56126481797539052</v>
      </c>
    </row>
    <row r="26" spans="1:13" ht="31.5">
      <c r="A26" s="440" t="s">
        <v>98</v>
      </c>
      <c r="B26" s="164" t="s">
        <v>382</v>
      </c>
      <c r="C26" s="157">
        <v>248937</v>
      </c>
      <c r="D26" s="157">
        <f>E26+H26</f>
        <v>563537</v>
      </c>
      <c r="E26" s="157">
        <f t="shared" si="6"/>
        <v>125987</v>
      </c>
      <c r="F26" s="157">
        <v>125771</v>
      </c>
      <c r="G26" s="157">
        <v>216</v>
      </c>
      <c r="H26" s="157">
        <f>756675-319125</f>
        <v>437550</v>
      </c>
      <c r="I26" s="442"/>
      <c r="J26" s="157">
        <v>756675</v>
      </c>
      <c r="K26" s="157">
        <v>324828.90000000002</v>
      </c>
      <c r="L26" s="199">
        <f t="shared" si="8"/>
        <v>1.30486388122296</v>
      </c>
      <c r="M26" s="199">
        <f t="shared" si="9"/>
        <v>0.57641095438276457</v>
      </c>
    </row>
    <row r="27" spans="1:13">
      <c r="A27" s="210" t="s">
        <v>99</v>
      </c>
      <c r="B27" s="164" t="s">
        <v>383</v>
      </c>
      <c r="C27" s="157">
        <f>C28+C29</f>
        <v>192965</v>
      </c>
      <c r="D27" s="157">
        <f t="shared" ref="D27:F27" si="10">D28+D29</f>
        <v>604122.80000000005</v>
      </c>
      <c r="E27" s="157">
        <f t="shared" si="10"/>
        <v>91306.8</v>
      </c>
      <c r="F27" s="157">
        <f t="shared" si="10"/>
        <v>56849.8</v>
      </c>
      <c r="G27" s="157">
        <f>G28+G29</f>
        <v>34457</v>
      </c>
      <c r="H27" s="157">
        <v>512816</v>
      </c>
      <c r="I27" s="442"/>
      <c r="J27" s="157">
        <v>512816</v>
      </c>
      <c r="K27" s="157">
        <f>K28+K29</f>
        <v>327819.821</v>
      </c>
      <c r="L27" s="199">
        <f t="shared" si="8"/>
        <v>1.6988563780996553</v>
      </c>
      <c r="M27" s="199">
        <f t="shared" si="9"/>
        <v>0.54263772365485952</v>
      </c>
    </row>
    <row r="28" spans="1:13" ht="31.5">
      <c r="A28" s="163" t="s">
        <v>47</v>
      </c>
      <c r="B28" s="164" t="s">
        <v>384</v>
      </c>
      <c r="C28" s="157">
        <v>63067</v>
      </c>
      <c r="D28" s="157">
        <f>E28+H28</f>
        <v>300137</v>
      </c>
      <c r="E28" s="157">
        <f t="shared" ref="E28:E31" si="11">F28+G28</f>
        <v>15947</v>
      </c>
      <c r="F28" s="157">
        <v>1047</v>
      </c>
      <c r="G28" s="157">
        <v>14900</v>
      </c>
      <c r="H28" s="157">
        <v>284190</v>
      </c>
      <c r="I28" s="442"/>
      <c r="J28" s="157">
        <v>284190</v>
      </c>
      <c r="K28" s="157">
        <v>146096.837</v>
      </c>
      <c r="L28" s="199">
        <f t="shared" si="8"/>
        <v>2.3165337973900773</v>
      </c>
      <c r="M28" s="199">
        <f t="shared" si="9"/>
        <v>0.48676716632737715</v>
      </c>
    </row>
    <row r="29" spans="1:13" ht="31.5">
      <c r="A29" s="163" t="s">
        <v>47</v>
      </c>
      <c r="B29" s="164" t="s">
        <v>385</v>
      </c>
      <c r="C29" s="157">
        <v>129898</v>
      </c>
      <c r="D29" s="157">
        <f>E29+H29</f>
        <v>303985.8</v>
      </c>
      <c r="E29" s="157">
        <f t="shared" si="11"/>
        <v>75359.8</v>
      </c>
      <c r="F29" s="157">
        <f>35291.8+20511</f>
        <v>55802.8</v>
      </c>
      <c r="G29" s="157">
        <v>19557</v>
      </c>
      <c r="H29" s="157">
        <v>228626</v>
      </c>
      <c r="I29" s="442"/>
      <c r="J29" s="157">
        <v>228626</v>
      </c>
      <c r="K29" s="157">
        <v>181722.984</v>
      </c>
      <c r="L29" s="199">
        <f t="shared" si="8"/>
        <v>1.3989667585336187</v>
      </c>
      <c r="M29" s="199">
        <f t="shared" si="9"/>
        <v>0.59780089727875452</v>
      </c>
    </row>
    <row r="30" spans="1:13">
      <c r="A30" s="167">
        <v>3</v>
      </c>
      <c r="B30" s="164" t="s">
        <v>386</v>
      </c>
      <c r="C30" s="157">
        <v>250000</v>
      </c>
      <c r="D30" s="157">
        <f t="shared" ref="D30:D31" si="12">E30+H30</f>
        <v>532900</v>
      </c>
      <c r="E30" s="157">
        <f t="shared" si="11"/>
        <v>532900</v>
      </c>
      <c r="F30" s="157">
        <f>304036+228864</f>
        <v>532900</v>
      </c>
      <c r="G30" s="157"/>
      <c r="H30" s="157">
        <v>0</v>
      </c>
      <c r="I30" s="442"/>
      <c r="J30" s="157"/>
      <c r="K30" s="157">
        <v>251061.36799999999</v>
      </c>
      <c r="L30" s="199">
        <f t="shared" si="8"/>
        <v>1.004245472</v>
      </c>
      <c r="M30" s="199">
        <f t="shared" si="9"/>
        <v>0.47112285231750795</v>
      </c>
    </row>
    <row r="31" spans="1:13">
      <c r="A31" s="167">
        <v>4</v>
      </c>
      <c r="B31" s="164" t="s">
        <v>387</v>
      </c>
      <c r="C31" s="157">
        <v>115000</v>
      </c>
      <c r="D31" s="157">
        <f t="shared" si="12"/>
        <v>614069</v>
      </c>
      <c r="E31" s="157">
        <f t="shared" si="11"/>
        <v>294944</v>
      </c>
      <c r="F31" s="157">
        <f>276291+18653</f>
        <v>294944</v>
      </c>
      <c r="G31" s="157"/>
      <c r="H31" s="157">
        <v>319125</v>
      </c>
      <c r="I31" s="442"/>
      <c r="J31" s="157"/>
      <c r="K31" s="157">
        <v>301789.80499999999</v>
      </c>
      <c r="L31" s="199">
        <f t="shared" si="8"/>
        <v>2.6242591739130434</v>
      </c>
      <c r="M31" s="199">
        <f t="shared" si="9"/>
        <v>0.49145911127251168</v>
      </c>
    </row>
    <row r="32" spans="1:13" s="203" customFormat="1" ht="20.25" customHeight="1">
      <c r="A32" s="431" t="s">
        <v>55</v>
      </c>
      <c r="B32" s="166" t="s">
        <v>388</v>
      </c>
      <c r="C32" s="190">
        <f>C33+C46</f>
        <v>2034823</v>
      </c>
      <c r="D32" s="190">
        <f>D33+D46</f>
        <v>5594943</v>
      </c>
      <c r="E32" s="190">
        <f>E33+E46</f>
        <v>435975</v>
      </c>
      <c r="F32" s="190">
        <f>F33+F46</f>
        <v>311332</v>
      </c>
      <c r="G32" s="190">
        <f>G33+G46</f>
        <v>124643</v>
      </c>
      <c r="H32" s="190">
        <v>5158968</v>
      </c>
      <c r="I32" s="190">
        <v>4445685</v>
      </c>
      <c r="J32" s="190">
        <v>713283</v>
      </c>
      <c r="K32" s="190">
        <f>K33+K46</f>
        <v>2348423</v>
      </c>
      <c r="L32" s="433">
        <f t="shared" si="8"/>
        <v>1.1541165988393094</v>
      </c>
      <c r="M32" s="433">
        <f t="shared" si="9"/>
        <v>0.4197402904730218</v>
      </c>
    </row>
    <row r="33" spans="1:241" s="203" customFormat="1" ht="19.5" customHeight="1">
      <c r="A33" s="449">
        <v>1</v>
      </c>
      <c r="B33" s="166" t="s">
        <v>389</v>
      </c>
      <c r="C33" s="190">
        <f>SUM(C34:C45)</f>
        <v>1853366</v>
      </c>
      <c r="D33" s="190">
        <f>SUM(D34:D45)</f>
        <v>4737755</v>
      </c>
      <c r="E33" s="190">
        <f>SUM(E34:E45)</f>
        <v>292070</v>
      </c>
      <c r="F33" s="190">
        <f>SUM(F34:F45)</f>
        <v>185201</v>
      </c>
      <c r="G33" s="190">
        <f>SUM(G34:G45)</f>
        <v>106869</v>
      </c>
      <c r="H33" s="190">
        <v>4445685</v>
      </c>
      <c r="I33" s="190">
        <v>4445685</v>
      </c>
      <c r="J33" s="190"/>
      <c r="K33" s="190">
        <f>SUM(K34:K45)</f>
        <v>2166328</v>
      </c>
      <c r="L33" s="433">
        <f t="shared" si="8"/>
        <v>1.1688614121549656</v>
      </c>
      <c r="M33" s="433">
        <f t="shared" si="9"/>
        <v>0.45724778930105081</v>
      </c>
    </row>
    <row r="34" spans="1:241" ht="31.5" outlineLevel="1">
      <c r="A34" s="210" t="s">
        <v>89</v>
      </c>
      <c r="B34" s="164" t="s">
        <v>390</v>
      </c>
      <c r="C34" s="157">
        <v>67014</v>
      </c>
      <c r="D34" s="157">
        <f t="shared" ref="D34:D45" si="13">E34+H34</f>
        <v>136047</v>
      </c>
      <c r="E34" s="157">
        <f t="shared" ref="E34:E45" si="14">F34+G34</f>
        <v>7463</v>
      </c>
      <c r="F34" s="157">
        <v>5393</v>
      </c>
      <c r="G34" s="157">
        <f>1772+298</f>
        <v>2070</v>
      </c>
      <c r="H34" s="157">
        <v>128584</v>
      </c>
      <c r="I34" s="157">
        <v>128584</v>
      </c>
      <c r="J34" s="442"/>
      <c r="K34" s="157">
        <f>94588-20000</f>
        <v>74588</v>
      </c>
      <c r="L34" s="199">
        <f t="shared" si="8"/>
        <v>1.1130211597576625</v>
      </c>
      <c r="M34" s="199">
        <f t="shared" si="9"/>
        <v>0.54825170713062399</v>
      </c>
    </row>
    <row r="35" spans="1:241" outlineLevel="1">
      <c r="A35" s="210" t="s">
        <v>91</v>
      </c>
      <c r="B35" s="164" t="s">
        <v>391</v>
      </c>
      <c r="C35" s="157">
        <v>763870</v>
      </c>
      <c r="D35" s="157">
        <f t="shared" si="13"/>
        <v>2039906</v>
      </c>
      <c r="E35" s="157">
        <f t="shared" si="14"/>
        <v>76196</v>
      </c>
      <c r="F35" s="157">
        <f>18830+26898</f>
        <v>45728</v>
      </c>
      <c r="G35" s="157">
        <f>17781+12687</f>
        <v>30468</v>
      </c>
      <c r="H35" s="157">
        <v>1963710</v>
      </c>
      <c r="I35" s="157">
        <v>1963710</v>
      </c>
      <c r="J35" s="442"/>
      <c r="K35" s="157">
        <v>862890</v>
      </c>
      <c r="L35" s="199">
        <f t="shared" si="8"/>
        <v>1.1296293871993925</v>
      </c>
      <c r="M35" s="199">
        <f t="shared" si="9"/>
        <v>0.42300478551462667</v>
      </c>
    </row>
    <row r="36" spans="1:241" outlineLevel="1">
      <c r="A36" s="210" t="s">
        <v>92</v>
      </c>
      <c r="B36" s="164" t="s">
        <v>392</v>
      </c>
      <c r="C36" s="157">
        <v>5112</v>
      </c>
      <c r="D36" s="157">
        <f t="shared" si="13"/>
        <v>22425</v>
      </c>
      <c r="E36" s="157">
        <f t="shared" si="14"/>
        <v>6035</v>
      </c>
      <c r="F36" s="157">
        <v>5978</v>
      </c>
      <c r="G36" s="157">
        <f>57</f>
        <v>57</v>
      </c>
      <c r="H36" s="157">
        <v>16390</v>
      </c>
      <c r="I36" s="157">
        <v>16390</v>
      </c>
      <c r="J36" s="442"/>
      <c r="K36" s="157">
        <v>6790</v>
      </c>
      <c r="L36" s="199">
        <f t="shared" si="8"/>
        <v>1.3282472613458529</v>
      </c>
      <c r="M36" s="199">
        <f t="shared" si="9"/>
        <v>0.30278706800445931</v>
      </c>
    </row>
    <row r="37" spans="1:241" outlineLevel="1">
      <c r="A37" s="210" t="s">
        <v>93</v>
      </c>
      <c r="B37" s="164" t="s">
        <v>393</v>
      </c>
      <c r="C37" s="157">
        <v>189828</v>
      </c>
      <c r="D37" s="157">
        <f>E37+H37</f>
        <v>569130</v>
      </c>
      <c r="E37" s="157">
        <f>F37+G37</f>
        <v>84772</v>
      </c>
      <c r="F37" s="157">
        <v>84726</v>
      </c>
      <c r="G37" s="157">
        <f>46</f>
        <v>46</v>
      </c>
      <c r="H37" s="157">
        <v>484358</v>
      </c>
      <c r="I37" s="157">
        <v>484358</v>
      </c>
      <c r="J37" s="442"/>
      <c r="K37" s="157">
        <f>329605-65000</f>
        <v>264605</v>
      </c>
      <c r="L37" s="199">
        <f t="shared" si="8"/>
        <v>1.3939197589396717</v>
      </c>
      <c r="M37" s="199">
        <f t="shared" si="9"/>
        <v>0.46492892660727775</v>
      </c>
    </row>
    <row r="38" spans="1:241" outlineLevel="1">
      <c r="A38" s="210" t="s">
        <v>94</v>
      </c>
      <c r="B38" s="164" t="s">
        <v>394</v>
      </c>
      <c r="C38" s="157">
        <v>17023</v>
      </c>
      <c r="D38" s="157">
        <f t="shared" si="13"/>
        <v>64376</v>
      </c>
      <c r="E38" s="157">
        <f t="shared" si="14"/>
        <v>3329</v>
      </c>
      <c r="F38" s="157">
        <v>3280</v>
      </c>
      <c r="G38" s="157">
        <v>49</v>
      </c>
      <c r="H38" s="157">
        <v>61047</v>
      </c>
      <c r="I38" s="157">
        <v>61047</v>
      </c>
      <c r="J38" s="442"/>
      <c r="K38" s="157">
        <v>16426</v>
      </c>
      <c r="L38" s="199">
        <f t="shared" si="8"/>
        <v>0.96492980085766311</v>
      </c>
      <c r="M38" s="199">
        <f t="shared" si="9"/>
        <v>0.25515720144153098</v>
      </c>
    </row>
    <row r="39" spans="1:241" outlineLevel="1">
      <c r="A39" s="210" t="s">
        <v>95</v>
      </c>
      <c r="B39" s="164" t="s">
        <v>395</v>
      </c>
      <c r="C39" s="157">
        <v>12696</v>
      </c>
      <c r="D39" s="157">
        <f t="shared" si="13"/>
        <v>28178</v>
      </c>
      <c r="E39" s="157">
        <f t="shared" si="14"/>
        <v>1367</v>
      </c>
      <c r="F39" s="157"/>
      <c r="G39" s="157">
        <f>37+1330</f>
        <v>1367</v>
      </c>
      <c r="H39" s="157">
        <v>26811</v>
      </c>
      <c r="I39" s="157">
        <v>26811</v>
      </c>
      <c r="J39" s="442"/>
      <c r="K39" s="157">
        <v>12587</v>
      </c>
      <c r="L39" s="199">
        <f t="shared" si="8"/>
        <v>0.99141461877756776</v>
      </c>
      <c r="M39" s="199">
        <f t="shared" si="9"/>
        <v>0.44669600397473208</v>
      </c>
    </row>
    <row r="40" spans="1:241" outlineLevel="1">
      <c r="A40" s="210" t="s">
        <v>96</v>
      </c>
      <c r="B40" s="164" t="s">
        <v>396</v>
      </c>
      <c r="C40" s="157">
        <v>5967</v>
      </c>
      <c r="D40" s="157">
        <f t="shared" si="13"/>
        <v>14482</v>
      </c>
      <c r="E40" s="157">
        <f t="shared" si="14"/>
        <v>24</v>
      </c>
      <c r="F40" s="157">
        <v>18</v>
      </c>
      <c r="G40" s="157">
        <v>6</v>
      </c>
      <c r="H40" s="157">
        <v>14458</v>
      </c>
      <c r="I40" s="157">
        <v>14458</v>
      </c>
      <c r="J40" s="442"/>
      <c r="K40" s="157">
        <v>3129</v>
      </c>
      <c r="L40" s="199">
        <f t="shared" si="8"/>
        <v>0.52438411261940676</v>
      </c>
      <c r="M40" s="199">
        <f t="shared" si="9"/>
        <v>0.2160613174975832</v>
      </c>
    </row>
    <row r="41" spans="1:241" outlineLevel="1">
      <c r="A41" s="210" t="s">
        <v>97</v>
      </c>
      <c r="B41" s="164" t="s">
        <v>397</v>
      </c>
      <c r="C41" s="157">
        <v>37834</v>
      </c>
      <c r="D41" s="157">
        <f t="shared" si="13"/>
        <v>83450</v>
      </c>
      <c r="E41" s="157">
        <f t="shared" si="14"/>
        <v>63</v>
      </c>
      <c r="F41" s="157"/>
      <c r="G41" s="157">
        <f>45+18</f>
        <v>63</v>
      </c>
      <c r="H41" s="157">
        <v>83387</v>
      </c>
      <c r="I41" s="157">
        <v>83387</v>
      </c>
      <c r="J41" s="442"/>
      <c r="K41" s="157">
        <v>41062</v>
      </c>
      <c r="L41" s="199">
        <f t="shared" si="8"/>
        <v>1.0853200824655072</v>
      </c>
      <c r="M41" s="199">
        <f t="shared" si="9"/>
        <v>0.49205512282804076</v>
      </c>
    </row>
    <row r="42" spans="1:241" outlineLevel="1">
      <c r="A42" s="210" t="s">
        <v>398</v>
      </c>
      <c r="B42" s="164" t="s">
        <v>399</v>
      </c>
      <c r="C42" s="157">
        <v>189505</v>
      </c>
      <c r="D42" s="157">
        <f t="shared" si="13"/>
        <v>433659</v>
      </c>
      <c r="E42" s="157">
        <f t="shared" si="14"/>
        <v>69939</v>
      </c>
      <c r="F42" s="157">
        <f>1372+25879</f>
        <v>27251</v>
      </c>
      <c r="G42" s="157">
        <f>3536+39152</f>
        <v>42688</v>
      </c>
      <c r="H42" s="157">
        <v>363720</v>
      </c>
      <c r="I42" s="157">
        <v>363720</v>
      </c>
      <c r="J42" s="442"/>
      <c r="K42" s="157">
        <f>202234-K47</f>
        <v>184585</v>
      </c>
      <c r="L42" s="199">
        <f t="shared" si="8"/>
        <v>0.97403762433708874</v>
      </c>
      <c r="M42" s="199">
        <f t="shared" si="9"/>
        <v>0.42564549565441973</v>
      </c>
    </row>
    <row r="43" spans="1:241" outlineLevel="1">
      <c r="A43" s="210" t="s">
        <v>400</v>
      </c>
      <c r="B43" s="164" t="s">
        <v>401</v>
      </c>
      <c r="C43" s="157">
        <v>484687</v>
      </c>
      <c r="D43" s="157">
        <f t="shared" si="13"/>
        <v>1092118</v>
      </c>
      <c r="E43" s="157">
        <f t="shared" si="14"/>
        <v>26340</v>
      </c>
      <c r="F43" s="157">
        <f>285+3235</f>
        <v>3520</v>
      </c>
      <c r="G43" s="157">
        <f>8727+14093</f>
        <v>22820</v>
      </c>
      <c r="H43" s="157">
        <v>1065778</v>
      </c>
      <c r="I43" s="157">
        <v>1065778</v>
      </c>
      <c r="J43" s="442"/>
      <c r="K43" s="157">
        <v>509912</v>
      </c>
      <c r="L43" s="199">
        <f t="shared" si="8"/>
        <v>1.0520438963702348</v>
      </c>
      <c r="M43" s="199">
        <f t="shared" si="9"/>
        <v>0.46690192817992193</v>
      </c>
    </row>
    <row r="44" spans="1:241" outlineLevel="1">
      <c r="A44" s="210" t="s">
        <v>402</v>
      </c>
      <c r="B44" s="164" t="s">
        <v>403</v>
      </c>
      <c r="C44" s="157">
        <v>59924</v>
      </c>
      <c r="D44" s="157">
        <f t="shared" si="13"/>
        <v>121090</v>
      </c>
      <c r="E44" s="157">
        <f t="shared" si="14"/>
        <v>8322</v>
      </c>
      <c r="F44" s="157">
        <v>1622</v>
      </c>
      <c r="G44" s="157">
        <f>1517+5183</f>
        <v>6700</v>
      </c>
      <c r="H44" s="157">
        <v>112768</v>
      </c>
      <c r="I44" s="157">
        <v>112768</v>
      </c>
      <c r="J44" s="442"/>
      <c r="K44" s="157">
        <v>128862</v>
      </c>
      <c r="L44" s="199">
        <f t="shared" si="8"/>
        <v>2.150423870235632</v>
      </c>
      <c r="M44" s="199">
        <f t="shared" si="9"/>
        <v>1.0641836650425303</v>
      </c>
    </row>
    <row r="45" spans="1:241" outlineLevel="1">
      <c r="A45" s="210" t="s">
        <v>404</v>
      </c>
      <c r="B45" s="164" t="s">
        <v>405</v>
      </c>
      <c r="C45" s="157">
        <v>19906</v>
      </c>
      <c r="D45" s="157">
        <f t="shared" si="13"/>
        <v>132894</v>
      </c>
      <c r="E45" s="157">
        <f t="shared" si="14"/>
        <v>8220</v>
      </c>
      <c r="F45" s="157">
        <v>7685</v>
      </c>
      <c r="G45" s="157">
        <v>535</v>
      </c>
      <c r="H45" s="157">
        <v>124674</v>
      </c>
      <c r="I45" s="157">
        <v>124674</v>
      </c>
      <c r="J45" s="442"/>
      <c r="K45" s="157">
        <f>46157+14735</f>
        <v>60892</v>
      </c>
      <c r="L45" s="199">
        <f t="shared" si="8"/>
        <v>3.0589771928061893</v>
      </c>
      <c r="M45" s="199">
        <f t="shared" si="9"/>
        <v>0.45819976823633873</v>
      </c>
    </row>
    <row r="46" spans="1:241" ht="31.5">
      <c r="A46" s="431">
        <v>2</v>
      </c>
      <c r="B46" s="166" t="s">
        <v>406</v>
      </c>
      <c r="C46" s="190">
        <f>C47+C50</f>
        <v>181457</v>
      </c>
      <c r="D46" s="190">
        <f>D47+D50</f>
        <v>857188</v>
      </c>
      <c r="E46" s="190">
        <f>E47+E50</f>
        <v>143905</v>
      </c>
      <c r="F46" s="190">
        <f>F47+F50</f>
        <v>126131</v>
      </c>
      <c r="G46" s="190">
        <f>G47+G50</f>
        <v>17774</v>
      </c>
      <c r="H46" s="190">
        <v>713283</v>
      </c>
      <c r="I46" s="190"/>
      <c r="J46" s="190">
        <v>713283</v>
      </c>
      <c r="K46" s="190">
        <f>K47+K50</f>
        <v>182095</v>
      </c>
      <c r="L46" s="433">
        <f t="shared" si="8"/>
        <v>1.0035159845032156</v>
      </c>
      <c r="M46" s="433">
        <f t="shared" si="9"/>
        <v>0.21243297852979742</v>
      </c>
      <c r="N46" s="203"/>
      <c r="O46" s="203"/>
      <c r="P46" s="203"/>
      <c r="Q46" s="203"/>
      <c r="R46" s="203"/>
      <c r="S46" s="203"/>
      <c r="T46" s="203"/>
      <c r="U46" s="203"/>
      <c r="V46" s="203"/>
      <c r="W46" s="203"/>
      <c r="X46" s="203"/>
      <c r="Y46" s="203"/>
      <c r="Z46" s="203"/>
      <c r="AA46" s="203"/>
      <c r="AB46" s="203"/>
      <c r="AC46" s="203"/>
      <c r="AD46" s="203"/>
      <c r="AE46" s="203"/>
      <c r="AF46" s="203"/>
      <c r="AG46" s="203"/>
      <c r="AH46" s="203"/>
      <c r="AI46" s="203"/>
      <c r="AJ46" s="203"/>
      <c r="AK46" s="203"/>
      <c r="AL46" s="203"/>
      <c r="AM46" s="203"/>
      <c r="AN46" s="203"/>
      <c r="AO46" s="203"/>
      <c r="AP46" s="203"/>
      <c r="AQ46" s="203"/>
      <c r="AR46" s="203"/>
      <c r="AS46" s="203"/>
      <c r="AT46" s="203"/>
      <c r="AU46" s="203"/>
      <c r="AV46" s="203"/>
      <c r="AW46" s="203"/>
      <c r="AX46" s="203"/>
      <c r="AY46" s="203"/>
      <c r="AZ46" s="203"/>
      <c r="BA46" s="203"/>
      <c r="BB46" s="203"/>
      <c r="BC46" s="203"/>
      <c r="BD46" s="203"/>
      <c r="BE46" s="203"/>
      <c r="BF46" s="203"/>
      <c r="BG46" s="203"/>
      <c r="BH46" s="203"/>
      <c r="BI46" s="203"/>
      <c r="BJ46" s="203"/>
      <c r="BK46" s="203"/>
      <c r="BL46" s="203"/>
      <c r="BM46" s="203"/>
      <c r="BN46" s="203"/>
      <c r="BO46" s="203"/>
      <c r="BP46" s="203"/>
      <c r="BQ46" s="203"/>
      <c r="BR46" s="203"/>
      <c r="BS46" s="203"/>
      <c r="BT46" s="203"/>
      <c r="BU46" s="203"/>
      <c r="BV46" s="203"/>
      <c r="BW46" s="203"/>
      <c r="BX46" s="203"/>
      <c r="BY46" s="203"/>
      <c r="BZ46" s="203"/>
      <c r="CA46" s="203"/>
      <c r="CB46" s="203"/>
      <c r="CC46" s="203"/>
      <c r="CD46" s="203"/>
      <c r="CE46" s="203"/>
      <c r="CF46" s="203"/>
      <c r="CG46" s="203"/>
      <c r="CH46" s="203"/>
      <c r="CI46" s="203"/>
      <c r="CJ46" s="203"/>
      <c r="CK46" s="203"/>
      <c r="CL46" s="203"/>
      <c r="CM46" s="203"/>
      <c r="CN46" s="203"/>
      <c r="CO46" s="203"/>
      <c r="CP46" s="203"/>
      <c r="CQ46" s="203"/>
      <c r="CR46" s="203"/>
      <c r="CS46" s="203"/>
      <c r="CT46" s="203"/>
      <c r="CU46" s="203"/>
      <c r="CV46" s="203"/>
      <c r="CW46" s="203"/>
      <c r="CX46" s="203"/>
      <c r="CY46" s="203"/>
      <c r="CZ46" s="203"/>
      <c r="DA46" s="203"/>
      <c r="DB46" s="203"/>
      <c r="DC46" s="203"/>
      <c r="DD46" s="203"/>
      <c r="DE46" s="203"/>
      <c r="DF46" s="203"/>
      <c r="DG46" s="203"/>
      <c r="DH46" s="203"/>
      <c r="DI46" s="203"/>
      <c r="DJ46" s="203"/>
      <c r="DK46" s="203"/>
      <c r="DL46" s="203"/>
      <c r="DM46" s="203"/>
      <c r="DN46" s="203"/>
      <c r="DO46" s="203"/>
      <c r="DP46" s="203"/>
      <c r="DQ46" s="203"/>
      <c r="DR46" s="203"/>
      <c r="DS46" s="203"/>
      <c r="DT46" s="203"/>
      <c r="DU46" s="203"/>
      <c r="DV46" s="203"/>
      <c r="DW46" s="203"/>
      <c r="DX46" s="203"/>
      <c r="DY46" s="203"/>
      <c r="DZ46" s="203"/>
      <c r="EA46" s="203"/>
      <c r="EB46" s="203"/>
      <c r="EC46" s="203"/>
      <c r="ED46" s="203"/>
      <c r="EE46" s="203"/>
      <c r="EF46" s="203"/>
      <c r="EG46" s="203"/>
      <c r="EH46" s="203"/>
      <c r="EI46" s="203"/>
      <c r="EJ46" s="203"/>
      <c r="EK46" s="203"/>
      <c r="EL46" s="203"/>
      <c r="EM46" s="203"/>
      <c r="EN46" s="203"/>
      <c r="EO46" s="203"/>
      <c r="EP46" s="203"/>
      <c r="EQ46" s="203"/>
      <c r="ER46" s="203"/>
      <c r="ES46" s="203"/>
      <c r="ET46" s="203"/>
      <c r="EU46" s="203"/>
      <c r="EV46" s="203"/>
      <c r="EW46" s="203"/>
      <c r="EX46" s="203"/>
      <c r="EY46" s="203"/>
      <c r="EZ46" s="203"/>
      <c r="FA46" s="203"/>
      <c r="FB46" s="203"/>
      <c r="FC46" s="203"/>
      <c r="FD46" s="203"/>
      <c r="FE46" s="203"/>
      <c r="FF46" s="203"/>
      <c r="FG46" s="203"/>
      <c r="FH46" s="203"/>
      <c r="FI46" s="203"/>
      <c r="FJ46" s="203"/>
      <c r="FK46" s="203"/>
      <c r="FL46" s="203"/>
      <c r="FM46" s="203"/>
      <c r="FN46" s="203"/>
      <c r="FO46" s="203"/>
      <c r="FP46" s="203"/>
      <c r="FQ46" s="203"/>
      <c r="FR46" s="203"/>
      <c r="FS46" s="203"/>
      <c r="FT46" s="203"/>
      <c r="FU46" s="203"/>
      <c r="FV46" s="203"/>
      <c r="FW46" s="203"/>
      <c r="FX46" s="203"/>
      <c r="FY46" s="203"/>
      <c r="FZ46" s="203"/>
      <c r="GA46" s="203"/>
      <c r="GB46" s="203"/>
      <c r="GC46" s="203"/>
      <c r="GD46" s="203"/>
      <c r="GE46" s="203"/>
      <c r="GF46" s="203"/>
      <c r="GG46" s="203"/>
      <c r="GH46" s="203"/>
      <c r="GI46" s="203"/>
      <c r="GJ46" s="203"/>
      <c r="GK46" s="203"/>
      <c r="GL46" s="203"/>
      <c r="GM46" s="203"/>
      <c r="GN46" s="203"/>
      <c r="GO46" s="203"/>
      <c r="GP46" s="203"/>
      <c r="GQ46" s="203"/>
      <c r="GR46" s="203"/>
      <c r="GS46" s="203"/>
      <c r="GT46" s="203"/>
      <c r="GU46" s="203"/>
      <c r="GV46" s="203"/>
      <c r="GW46" s="203"/>
      <c r="GX46" s="203"/>
      <c r="GY46" s="203"/>
      <c r="GZ46" s="203"/>
      <c r="HA46" s="203"/>
      <c r="HB46" s="203"/>
      <c r="HC46" s="203"/>
      <c r="HD46" s="203"/>
      <c r="HE46" s="203"/>
      <c r="HF46" s="203"/>
      <c r="HG46" s="203"/>
      <c r="HH46" s="203"/>
      <c r="HI46" s="203"/>
      <c r="HJ46" s="203"/>
      <c r="HK46" s="203"/>
      <c r="HL46" s="203"/>
      <c r="HM46" s="203"/>
      <c r="HN46" s="203"/>
      <c r="HO46" s="203"/>
      <c r="HP46" s="203"/>
      <c r="HQ46" s="203"/>
      <c r="HR46" s="203"/>
      <c r="HS46" s="203"/>
      <c r="HT46" s="203"/>
      <c r="HU46" s="203"/>
      <c r="HV46" s="203"/>
      <c r="HW46" s="203"/>
      <c r="HX46" s="203"/>
      <c r="HY46" s="203"/>
      <c r="HZ46" s="203"/>
      <c r="IA46" s="203"/>
      <c r="IB46" s="203"/>
      <c r="IC46" s="203"/>
      <c r="ID46" s="203"/>
      <c r="IE46" s="203"/>
      <c r="IF46" s="203"/>
      <c r="IG46" s="203"/>
    </row>
    <row r="47" spans="1:241" ht="31.5">
      <c r="A47" s="210" t="s">
        <v>98</v>
      </c>
      <c r="B47" s="164" t="s">
        <v>407</v>
      </c>
      <c r="C47" s="157">
        <f>C48+C49</f>
        <v>6457</v>
      </c>
      <c r="D47" s="157">
        <f>D48+D49</f>
        <v>153671</v>
      </c>
      <c r="E47" s="157">
        <f>E48+E49</f>
        <v>5479</v>
      </c>
      <c r="F47" s="157">
        <f>F48+F49</f>
        <v>4032</v>
      </c>
      <c r="G47" s="157">
        <f>G48+G49</f>
        <v>1447</v>
      </c>
      <c r="H47" s="157">
        <v>148192</v>
      </c>
      <c r="I47" s="442"/>
      <c r="J47" s="157">
        <v>148192</v>
      </c>
      <c r="K47" s="157">
        <f>K48+K49</f>
        <v>17649</v>
      </c>
      <c r="L47" s="199">
        <f t="shared" si="8"/>
        <v>2.7333126839089359</v>
      </c>
      <c r="M47" s="199">
        <f t="shared" si="9"/>
        <v>0.1148492558778169</v>
      </c>
    </row>
    <row r="48" spans="1:241" ht="31.5">
      <c r="A48" s="210" t="s">
        <v>47</v>
      </c>
      <c r="B48" s="164" t="s">
        <v>408</v>
      </c>
      <c r="C48" s="157">
        <v>3704</v>
      </c>
      <c r="D48" s="157">
        <f t="shared" ref="D48:D57" si="15">E48+H48</f>
        <v>91911</v>
      </c>
      <c r="E48" s="157">
        <f>F48+G48</f>
        <v>3611</v>
      </c>
      <c r="F48" s="157">
        <f>2022+435</f>
        <v>2457</v>
      </c>
      <c r="G48" s="157">
        <v>1154</v>
      </c>
      <c r="H48" s="157">
        <v>88300</v>
      </c>
      <c r="I48" s="442"/>
      <c r="J48" s="157">
        <v>88300</v>
      </c>
      <c r="K48" s="157">
        <v>10801</v>
      </c>
      <c r="L48" s="199">
        <f t="shared" si="8"/>
        <v>2.9160367170626351</v>
      </c>
      <c r="M48" s="199">
        <f t="shared" si="9"/>
        <v>0.11751585773193633</v>
      </c>
    </row>
    <row r="49" spans="1:241" ht="31.5">
      <c r="A49" s="210" t="s">
        <v>47</v>
      </c>
      <c r="B49" s="164" t="s">
        <v>409</v>
      </c>
      <c r="C49" s="157">
        <v>2753</v>
      </c>
      <c r="D49" s="157">
        <f t="shared" si="15"/>
        <v>61760</v>
      </c>
      <c r="E49" s="157">
        <f>F49+G49</f>
        <v>1868</v>
      </c>
      <c r="F49" s="157">
        <f>1480+95</f>
        <v>1575</v>
      </c>
      <c r="G49" s="157">
        <v>293</v>
      </c>
      <c r="H49" s="157">
        <v>59892</v>
      </c>
      <c r="I49" s="442"/>
      <c r="J49" s="157">
        <v>59892</v>
      </c>
      <c r="K49" s="157">
        <v>6848</v>
      </c>
      <c r="L49" s="199">
        <f t="shared" si="8"/>
        <v>2.4874682164911008</v>
      </c>
      <c r="M49" s="199">
        <f t="shared" si="9"/>
        <v>0.11088082901554404</v>
      </c>
    </row>
    <row r="50" spans="1:241" ht="31.5">
      <c r="A50" s="210" t="s">
        <v>99</v>
      </c>
      <c r="B50" s="164" t="s">
        <v>410</v>
      </c>
      <c r="C50" s="157">
        <v>175000</v>
      </c>
      <c r="D50" s="157">
        <f t="shared" si="15"/>
        <v>703517</v>
      </c>
      <c r="E50" s="157">
        <f>F50+G50</f>
        <v>138426</v>
      </c>
      <c r="F50" s="157">
        <f>116158+5941</f>
        <v>122099</v>
      </c>
      <c r="G50" s="157">
        <f>14111+2216</f>
        <v>16327</v>
      </c>
      <c r="H50" s="157">
        <v>565091</v>
      </c>
      <c r="I50" s="157"/>
      <c r="J50" s="157">
        <v>565091</v>
      </c>
      <c r="K50" s="157">
        <f>79446+85000</f>
        <v>164446</v>
      </c>
      <c r="L50" s="199">
        <f t="shared" si="8"/>
        <v>0.93969142857142862</v>
      </c>
      <c r="M50" s="199">
        <f t="shared" si="9"/>
        <v>0.23374843820405192</v>
      </c>
    </row>
    <row r="51" spans="1:241">
      <c r="A51" s="431" t="s">
        <v>59</v>
      </c>
      <c r="B51" s="166" t="s">
        <v>411</v>
      </c>
      <c r="C51" s="190">
        <v>0</v>
      </c>
      <c r="D51" s="190">
        <f t="shared" si="15"/>
        <v>1000</v>
      </c>
      <c r="E51" s="190">
        <f>F51+G51</f>
        <v>0</v>
      </c>
      <c r="F51" s="190"/>
      <c r="G51" s="190"/>
      <c r="H51" s="190">
        <v>1000</v>
      </c>
      <c r="I51" s="190">
        <v>1000</v>
      </c>
      <c r="J51" s="450"/>
      <c r="K51" s="190"/>
      <c r="L51" s="433"/>
      <c r="M51" s="433"/>
      <c r="N51" s="203"/>
      <c r="O51" s="203"/>
      <c r="P51" s="203"/>
      <c r="Q51" s="203"/>
      <c r="R51" s="203"/>
      <c r="S51" s="203"/>
      <c r="T51" s="203"/>
      <c r="U51" s="203"/>
      <c r="V51" s="203"/>
      <c r="W51" s="203"/>
      <c r="X51" s="203"/>
      <c r="Y51" s="203"/>
      <c r="Z51" s="203"/>
      <c r="AA51" s="203"/>
      <c r="AB51" s="203"/>
      <c r="AC51" s="203"/>
      <c r="AD51" s="203"/>
      <c r="AE51" s="203"/>
      <c r="AF51" s="203"/>
      <c r="AG51" s="203"/>
      <c r="AH51" s="203"/>
      <c r="AI51" s="203"/>
      <c r="AJ51" s="203"/>
      <c r="AK51" s="203"/>
      <c r="AL51" s="203"/>
      <c r="AM51" s="203"/>
      <c r="AN51" s="203"/>
      <c r="AO51" s="203"/>
      <c r="AP51" s="203"/>
      <c r="AQ51" s="203"/>
      <c r="AR51" s="203"/>
      <c r="AS51" s="203"/>
      <c r="AT51" s="203"/>
      <c r="AU51" s="203"/>
      <c r="AV51" s="203"/>
      <c r="AW51" s="203"/>
      <c r="AX51" s="203"/>
      <c r="AY51" s="203"/>
      <c r="AZ51" s="203"/>
      <c r="BA51" s="203"/>
      <c r="BB51" s="203"/>
      <c r="BC51" s="203"/>
      <c r="BD51" s="203"/>
      <c r="BE51" s="203"/>
      <c r="BF51" s="203"/>
      <c r="BG51" s="203"/>
      <c r="BH51" s="203"/>
      <c r="BI51" s="203"/>
      <c r="BJ51" s="203"/>
      <c r="BK51" s="203"/>
      <c r="BL51" s="203"/>
      <c r="BM51" s="203"/>
      <c r="BN51" s="203"/>
      <c r="BO51" s="203"/>
      <c r="BP51" s="203"/>
      <c r="BQ51" s="203"/>
      <c r="BR51" s="203"/>
      <c r="BS51" s="203"/>
      <c r="BT51" s="203"/>
      <c r="BU51" s="203"/>
      <c r="BV51" s="203"/>
      <c r="BW51" s="203"/>
      <c r="BX51" s="203"/>
      <c r="BY51" s="203"/>
      <c r="BZ51" s="203"/>
      <c r="CA51" s="203"/>
      <c r="CB51" s="203"/>
      <c r="CC51" s="203"/>
      <c r="CD51" s="203"/>
      <c r="CE51" s="203"/>
      <c r="CF51" s="203"/>
      <c r="CG51" s="203"/>
      <c r="CH51" s="203"/>
      <c r="CI51" s="203"/>
      <c r="CJ51" s="203"/>
      <c r="CK51" s="203"/>
      <c r="CL51" s="203"/>
      <c r="CM51" s="203"/>
      <c r="CN51" s="203"/>
      <c r="CO51" s="203"/>
      <c r="CP51" s="203"/>
      <c r="CQ51" s="203"/>
      <c r="CR51" s="203"/>
      <c r="CS51" s="203"/>
      <c r="CT51" s="203"/>
      <c r="CU51" s="203"/>
      <c r="CV51" s="203"/>
      <c r="CW51" s="203"/>
      <c r="CX51" s="203"/>
      <c r="CY51" s="203"/>
      <c r="CZ51" s="203"/>
      <c r="DA51" s="203"/>
      <c r="DB51" s="203"/>
      <c r="DC51" s="203"/>
      <c r="DD51" s="203"/>
      <c r="DE51" s="203"/>
      <c r="DF51" s="203"/>
      <c r="DG51" s="203"/>
      <c r="DH51" s="203"/>
      <c r="DI51" s="203"/>
      <c r="DJ51" s="203"/>
      <c r="DK51" s="203"/>
      <c r="DL51" s="203"/>
      <c r="DM51" s="203"/>
      <c r="DN51" s="203"/>
      <c r="DO51" s="203"/>
      <c r="DP51" s="203"/>
      <c r="DQ51" s="203"/>
      <c r="DR51" s="203"/>
      <c r="DS51" s="203"/>
      <c r="DT51" s="203"/>
      <c r="DU51" s="203"/>
      <c r="DV51" s="203"/>
      <c r="DW51" s="203"/>
      <c r="DX51" s="203"/>
      <c r="DY51" s="203"/>
      <c r="DZ51" s="203"/>
      <c r="EA51" s="203"/>
      <c r="EB51" s="203"/>
      <c r="EC51" s="203"/>
      <c r="ED51" s="203"/>
      <c r="EE51" s="203"/>
      <c r="EF51" s="203"/>
      <c r="EG51" s="203"/>
      <c r="EH51" s="203"/>
      <c r="EI51" s="203"/>
      <c r="EJ51" s="203"/>
      <c r="EK51" s="203"/>
      <c r="EL51" s="203"/>
      <c r="EM51" s="203"/>
      <c r="EN51" s="203"/>
      <c r="EO51" s="203"/>
      <c r="EP51" s="203"/>
      <c r="EQ51" s="203"/>
      <c r="ER51" s="203"/>
      <c r="ES51" s="203"/>
      <c r="ET51" s="203"/>
      <c r="EU51" s="203"/>
      <c r="EV51" s="203"/>
      <c r="EW51" s="203"/>
      <c r="EX51" s="203"/>
      <c r="EY51" s="203"/>
      <c r="EZ51" s="203"/>
      <c r="FA51" s="203"/>
      <c r="FB51" s="203"/>
      <c r="FC51" s="203"/>
      <c r="FD51" s="203"/>
      <c r="FE51" s="203"/>
      <c r="FF51" s="203"/>
      <c r="FG51" s="203"/>
      <c r="FH51" s="203"/>
      <c r="FI51" s="203"/>
      <c r="FJ51" s="203"/>
      <c r="FK51" s="203"/>
      <c r="FL51" s="203"/>
      <c r="FM51" s="203"/>
      <c r="FN51" s="203"/>
      <c r="FO51" s="203"/>
      <c r="FP51" s="203"/>
      <c r="FQ51" s="203"/>
      <c r="FR51" s="203"/>
      <c r="FS51" s="203"/>
      <c r="FT51" s="203"/>
      <c r="FU51" s="203"/>
      <c r="FV51" s="203"/>
      <c r="FW51" s="203"/>
      <c r="FX51" s="203"/>
      <c r="FY51" s="203"/>
      <c r="FZ51" s="203"/>
      <c r="GA51" s="203"/>
      <c r="GB51" s="203"/>
      <c r="GC51" s="203"/>
      <c r="GD51" s="203"/>
      <c r="GE51" s="203"/>
      <c r="GF51" s="203"/>
      <c r="GG51" s="203"/>
      <c r="GH51" s="203"/>
      <c r="GI51" s="203"/>
      <c r="GJ51" s="203"/>
      <c r="GK51" s="203"/>
      <c r="GL51" s="203"/>
      <c r="GM51" s="203"/>
      <c r="GN51" s="203"/>
      <c r="GO51" s="203"/>
      <c r="GP51" s="203"/>
      <c r="GQ51" s="203"/>
      <c r="GR51" s="203"/>
      <c r="GS51" s="203"/>
      <c r="GT51" s="203"/>
      <c r="GU51" s="203"/>
      <c r="GV51" s="203"/>
      <c r="GW51" s="203"/>
      <c r="GX51" s="203"/>
      <c r="GY51" s="203"/>
      <c r="GZ51" s="203"/>
      <c r="HA51" s="203"/>
      <c r="HB51" s="203"/>
      <c r="HC51" s="203"/>
      <c r="HD51" s="203"/>
      <c r="HE51" s="203"/>
      <c r="HF51" s="203"/>
      <c r="HG51" s="203"/>
      <c r="HH51" s="203"/>
      <c r="HI51" s="203"/>
      <c r="HJ51" s="203"/>
      <c r="HK51" s="203"/>
      <c r="HL51" s="203"/>
      <c r="HM51" s="203"/>
      <c r="HN51" s="203"/>
      <c r="HO51" s="203"/>
      <c r="HP51" s="203"/>
      <c r="HQ51" s="203"/>
      <c r="HR51" s="203"/>
      <c r="HS51" s="203"/>
      <c r="HT51" s="203"/>
      <c r="HU51" s="203"/>
      <c r="HV51" s="203"/>
      <c r="HW51" s="203"/>
      <c r="HX51" s="203"/>
      <c r="HY51" s="203"/>
      <c r="HZ51" s="203"/>
      <c r="IA51" s="203"/>
      <c r="IB51" s="203"/>
      <c r="IC51" s="203"/>
      <c r="ID51" s="203"/>
      <c r="IE51" s="203"/>
      <c r="IF51" s="203"/>
      <c r="IG51" s="203"/>
    </row>
    <row r="52" spans="1:241">
      <c r="A52" s="431" t="s">
        <v>60</v>
      </c>
      <c r="B52" s="166" t="s">
        <v>412</v>
      </c>
      <c r="C52" s="190">
        <v>0</v>
      </c>
      <c r="D52" s="190">
        <f t="shared" si="15"/>
        <v>141918</v>
      </c>
      <c r="E52" s="190">
        <f t="shared" ref="E52:E57" si="16">F52+G52</f>
        <v>16302</v>
      </c>
      <c r="F52" s="190">
        <v>12259</v>
      </c>
      <c r="G52" s="190">
        <f>41+4002</f>
        <v>4043</v>
      </c>
      <c r="H52" s="190">
        <v>125616</v>
      </c>
      <c r="I52" s="190">
        <v>125616</v>
      </c>
      <c r="J52" s="450"/>
      <c r="K52" s="190"/>
      <c r="L52" s="433"/>
      <c r="M52" s="433"/>
      <c r="N52" s="203"/>
      <c r="O52" s="203"/>
      <c r="P52" s="203"/>
      <c r="Q52" s="203"/>
      <c r="R52" s="203"/>
      <c r="S52" s="203"/>
      <c r="T52" s="203"/>
      <c r="U52" s="203"/>
      <c r="V52" s="203"/>
      <c r="W52" s="203"/>
      <c r="X52" s="203"/>
      <c r="Y52" s="203"/>
      <c r="Z52" s="203"/>
      <c r="AA52" s="203"/>
      <c r="AB52" s="203"/>
      <c r="AC52" s="203"/>
      <c r="AD52" s="203"/>
      <c r="AE52" s="203"/>
      <c r="AF52" s="203"/>
      <c r="AG52" s="203"/>
      <c r="AH52" s="203"/>
      <c r="AI52" s="203"/>
      <c r="AJ52" s="203"/>
      <c r="AK52" s="203"/>
      <c r="AL52" s="203"/>
      <c r="AM52" s="203"/>
      <c r="AN52" s="203"/>
      <c r="AO52" s="203"/>
      <c r="AP52" s="203"/>
      <c r="AQ52" s="203"/>
      <c r="AR52" s="203"/>
      <c r="AS52" s="203"/>
      <c r="AT52" s="203"/>
      <c r="AU52" s="203"/>
      <c r="AV52" s="203"/>
      <c r="AW52" s="203"/>
      <c r="AX52" s="203"/>
      <c r="AY52" s="203"/>
      <c r="AZ52" s="203"/>
      <c r="BA52" s="203"/>
      <c r="BB52" s="203"/>
      <c r="BC52" s="203"/>
      <c r="BD52" s="203"/>
      <c r="BE52" s="203"/>
      <c r="BF52" s="203"/>
      <c r="BG52" s="203"/>
      <c r="BH52" s="203"/>
      <c r="BI52" s="203"/>
      <c r="BJ52" s="203"/>
      <c r="BK52" s="203"/>
      <c r="BL52" s="203"/>
      <c r="BM52" s="203"/>
      <c r="BN52" s="203"/>
      <c r="BO52" s="203"/>
      <c r="BP52" s="203"/>
      <c r="BQ52" s="203"/>
      <c r="BR52" s="203"/>
      <c r="BS52" s="203"/>
      <c r="BT52" s="203"/>
      <c r="BU52" s="203"/>
      <c r="BV52" s="203"/>
      <c r="BW52" s="203"/>
      <c r="BX52" s="203"/>
      <c r="BY52" s="203"/>
      <c r="BZ52" s="203"/>
      <c r="CA52" s="203"/>
      <c r="CB52" s="203"/>
      <c r="CC52" s="203"/>
      <c r="CD52" s="203"/>
      <c r="CE52" s="203"/>
      <c r="CF52" s="203"/>
      <c r="CG52" s="203"/>
      <c r="CH52" s="203"/>
      <c r="CI52" s="203"/>
      <c r="CJ52" s="203"/>
      <c r="CK52" s="203"/>
      <c r="CL52" s="203"/>
      <c r="CM52" s="203"/>
      <c r="CN52" s="203"/>
      <c r="CO52" s="203"/>
      <c r="CP52" s="203"/>
      <c r="CQ52" s="203"/>
      <c r="CR52" s="203"/>
      <c r="CS52" s="203"/>
      <c r="CT52" s="203"/>
      <c r="CU52" s="203"/>
      <c r="CV52" s="203"/>
      <c r="CW52" s="203"/>
      <c r="CX52" s="203"/>
      <c r="CY52" s="203"/>
      <c r="CZ52" s="203"/>
      <c r="DA52" s="203"/>
      <c r="DB52" s="203"/>
      <c r="DC52" s="203"/>
      <c r="DD52" s="203"/>
      <c r="DE52" s="203"/>
      <c r="DF52" s="203"/>
      <c r="DG52" s="203"/>
      <c r="DH52" s="203"/>
      <c r="DI52" s="203"/>
      <c r="DJ52" s="203"/>
      <c r="DK52" s="203"/>
      <c r="DL52" s="203"/>
      <c r="DM52" s="203"/>
      <c r="DN52" s="203"/>
      <c r="DO52" s="203"/>
      <c r="DP52" s="203"/>
      <c r="DQ52" s="203"/>
      <c r="DR52" s="203"/>
      <c r="DS52" s="203"/>
      <c r="DT52" s="203"/>
      <c r="DU52" s="203"/>
      <c r="DV52" s="203"/>
      <c r="DW52" s="203"/>
      <c r="DX52" s="203"/>
      <c r="DY52" s="203"/>
      <c r="DZ52" s="203"/>
      <c r="EA52" s="203"/>
      <c r="EB52" s="203"/>
      <c r="EC52" s="203"/>
      <c r="ED52" s="203"/>
      <c r="EE52" s="203"/>
      <c r="EF52" s="203"/>
      <c r="EG52" s="203"/>
      <c r="EH52" s="203"/>
      <c r="EI52" s="203"/>
      <c r="EJ52" s="203"/>
      <c r="EK52" s="203"/>
      <c r="EL52" s="203"/>
      <c r="EM52" s="203"/>
      <c r="EN52" s="203"/>
      <c r="EO52" s="203"/>
      <c r="EP52" s="203"/>
      <c r="EQ52" s="203"/>
      <c r="ER52" s="203"/>
      <c r="ES52" s="203"/>
      <c r="ET52" s="203"/>
      <c r="EU52" s="203"/>
      <c r="EV52" s="203"/>
      <c r="EW52" s="203"/>
      <c r="EX52" s="203"/>
      <c r="EY52" s="203"/>
      <c r="EZ52" s="203"/>
      <c r="FA52" s="203"/>
      <c r="FB52" s="203"/>
      <c r="FC52" s="203"/>
      <c r="FD52" s="203"/>
      <c r="FE52" s="203"/>
      <c r="FF52" s="203"/>
      <c r="FG52" s="203"/>
      <c r="FH52" s="203"/>
      <c r="FI52" s="203"/>
      <c r="FJ52" s="203"/>
      <c r="FK52" s="203"/>
      <c r="FL52" s="203"/>
      <c r="FM52" s="203"/>
      <c r="FN52" s="203"/>
      <c r="FO52" s="203"/>
      <c r="FP52" s="203"/>
      <c r="FQ52" s="203"/>
      <c r="FR52" s="203"/>
      <c r="FS52" s="203"/>
      <c r="FT52" s="203"/>
      <c r="FU52" s="203"/>
      <c r="FV52" s="203"/>
      <c r="FW52" s="203"/>
      <c r="FX52" s="203"/>
      <c r="FY52" s="203"/>
      <c r="FZ52" s="203"/>
      <c r="GA52" s="203"/>
      <c r="GB52" s="203"/>
      <c r="GC52" s="203"/>
      <c r="GD52" s="203"/>
      <c r="GE52" s="203"/>
      <c r="GF52" s="203"/>
      <c r="GG52" s="203"/>
      <c r="GH52" s="203"/>
      <c r="GI52" s="203"/>
      <c r="GJ52" s="203"/>
      <c r="GK52" s="203"/>
      <c r="GL52" s="203"/>
      <c r="GM52" s="203"/>
      <c r="GN52" s="203"/>
      <c r="GO52" s="203"/>
      <c r="GP52" s="203"/>
      <c r="GQ52" s="203"/>
      <c r="GR52" s="203"/>
      <c r="GS52" s="203"/>
      <c r="GT52" s="203"/>
      <c r="GU52" s="203"/>
      <c r="GV52" s="203"/>
      <c r="GW52" s="203"/>
      <c r="GX52" s="203"/>
      <c r="GY52" s="203"/>
      <c r="GZ52" s="203"/>
      <c r="HA52" s="203"/>
      <c r="HB52" s="203"/>
      <c r="HC52" s="203"/>
      <c r="HD52" s="203"/>
      <c r="HE52" s="203"/>
      <c r="HF52" s="203"/>
      <c r="HG52" s="203"/>
      <c r="HH52" s="203"/>
      <c r="HI52" s="203"/>
      <c r="HJ52" s="203"/>
      <c r="HK52" s="203"/>
      <c r="HL52" s="203"/>
      <c r="HM52" s="203"/>
      <c r="HN52" s="203"/>
      <c r="HO52" s="203"/>
      <c r="HP52" s="203"/>
      <c r="HQ52" s="203"/>
      <c r="HR52" s="203"/>
      <c r="HS52" s="203"/>
      <c r="HT52" s="203"/>
      <c r="HU52" s="203"/>
      <c r="HV52" s="203"/>
      <c r="HW52" s="203"/>
      <c r="HX52" s="203"/>
      <c r="HY52" s="203"/>
      <c r="HZ52" s="203"/>
      <c r="IA52" s="203"/>
      <c r="IB52" s="203"/>
      <c r="IC52" s="203"/>
      <c r="ID52" s="203"/>
      <c r="IE52" s="203"/>
      <c r="IF52" s="203"/>
      <c r="IG52" s="203"/>
    </row>
    <row r="53" spans="1:241">
      <c r="A53" s="431" t="s">
        <v>61</v>
      </c>
      <c r="B53" s="166" t="s">
        <v>413</v>
      </c>
      <c r="C53" s="190"/>
      <c r="D53" s="190">
        <f t="shared" si="15"/>
        <v>342131</v>
      </c>
      <c r="E53" s="190">
        <f t="shared" si="16"/>
        <v>342131</v>
      </c>
      <c r="F53" s="190">
        <f>253521-416</f>
        <v>253105</v>
      </c>
      <c r="G53" s="190">
        <f>87856+1170</f>
        <v>89026</v>
      </c>
      <c r="H53" s="190">
        <v>0</v>
      </c>
      <c r="I53" s="190">
        <v>0</v>
      </c>
      <c r="J53" s="450"/>
      <c r="K53" s="190"/>
      <c r="L53" s="433"/>
      <c r="M53" s="433"/>
      <c r="N53" s="203"/>
      <c r="O53" s="203"/>
      <c r="P53" s="203"/>
      <c r="Q53" s="203"/>
      <c r="R53" s="203"/>
      <c r="S53" s="203"/>
      <c r="T53" s="203"/>
      <c r="U53" s="203"/>
      <c r="V53" s="203"/>
      <c r="W53" s="203"/>
      <c r="X53" s="203"/>
      <c r="Y53" s="203"/>
      <c r="Z53" s="203"/>
      <c r="AA53" s="203"/>
      <c r="AB53" s="203"/>
      <c r="AC53" s="203"/>
      <c r="AD53" s="203"/>
      <c r="AE53" s="203"/>
      <c r="AF53" s="203"/>
      <c r="AG53" s="203"/>
      <c r="AH53" s="203"/>
      <c r="AI53" s="203"/>
      <c r="AJ53" s="203"/>
      <c r="AK53" s="203"/>
      <c r="AL53" s="203"/>
      <c r="AM53" s="203"/>
      <c r="AN53" s="203"/>
      <c r="AO53" s="203"/>
      <c r="AP53" s="203"/>
      <c r="AQ53" s="203"/>
      <c r="AR53" s="203"/>
      <c r="AS53" s="203"/>
      <c r="AT53" s="203"/>
      <c r="AU53" s="203"/>
      <c r="AV53" s="203"/>
      <c r="AW53" s="203"/>
      <c r="AX53" s="203"/>
      <c r="AY53" s="203"/>
      <c r="AZ53" s="203"/>
      <c r="BA53" s="203"/>
      <c r="BB53" s="203"/>
      <c r="BC53" s="203"/>
      <c r="BD53" s="203"/>
      <c r="BE53" s="203"/>
      <c r="BF53" s="203"/>
      <c r="BG53" s="203"/>
      <c r="BH53" s="203"/>
      <c r="BI53" s="203"/>
      <c r="BJ53" s="203"/>
      <c r="BK53" s="203"/>
      <c r="BL53" s="203"/>
      <c r="BM53" s="203"/>
      <c r="BN53" s="203"/>
      <c r="BO53" s="203"/>
      <c r="BP53" s="203"/>
      <c r="BQ53" s="203"/>
      <c r="BR53" s="203"/>
      <c r="BS53" s="203"/>
      <c r="BT53" s="203"/>
      <c r="BU53" s="203"/>
      <c r="BV53" s="203"/>
      <c r="BW53" s="203"/>
      <c r="BX53" s="203"/>
      <c r="BY53" s="203"/>
      <c r="BZ53" s="203"/>
      <c r="CA53" s="203"/>
      <c r="CB53" s="203"/>
      <c r="CC53" s="203"/>
      <c r="CD53" s="203"/>
      <c r="CE53" s="203"/>
      <c r="CF53" s="203"/>
      <c r="CG53" s="203"/>
      <c r="CH53" s="203"/>
      <c r="CI53" s="203"/>
      <c r="CJ53" s="203"/>
      <c r="CK53" s="203"/>
      <c r="CL53" s="203"/>
      <c r="CM53" s="203"/>
      <c r="CN53" s="203"/>
      <c r="CO53" s="203"/>
      <c r="CP53" s="203"/>
      <c r="CQ53" s="203"/>
      <c r="CR53" s="203"/>
      <c r="CS53" s="203"/>
      <c r="CT53" s="203"/>
      <c r="CU53" s="203"/>
      <c r="CV53" s="203"/>
      <c r="CW53" s="203"/>
      <c r="CX53" s="203"/>
      <c r="CY53" s="203"/>
      <c r="CZ53" s="203"/>
      <c r="DA53" s="203"/>
      <c r="DB53" s="203"/>
      <c r="DC53" s="203"/>
      <c r="DD53" s="203"/>
      <c r="DE53" s="203"/>
      <c r="DF53" s="203"/>
      <c r="DG53" s="203"/>
      <c r="DH53" s="203"/>
      <c r="DI53" s="203"/>
      <c r="DJ53" s="203"/>
      <c r="DK53" s="203"/>
      <c r="DL53" s="203"/>
      <c r="DM53" s="203"/>
      <c r="DN53" s="203"/>
      <c r="DO53" s="203"/>
      <c r="DP53" s="203"/>
      <c r="DQ53" s="203"/>
      <c r="DR53" s="203"/>
      <c r="DS53" s="203"/>
      <c r="DT53" s="203"/>
      <c r="DU53" s="203"/>
      <c r="DV53" s="203"/>
      <c r="DW53" s="203"/>
      <c r="DX53" s="203"/>
      <c r="DY53" s="203"/>
      <c r="DZ53" s="203"/>
      <c r="EA53" s="203"/>
      <c r="EB53" s="203"/>
      <c r="EC53" s="203"/>
      <c r="ED53" s="203"/>
      <c r="EE53" s="203"/>
      <c r="EF53" s="203"/>
      <c r="EG53" s="203"/>
      <c r="EH53" s="203"/>
      <c r="EI53" s="203"/>
      <c r="EJ53" s="203"/>
      <c r="EK53" s="203"/>
      <c r="EL53" s="203"/>
      <c r="EM53" s="203"/>
      <c r="EN53" s="203"/>
      <c r="EO53" s="203"/>
      <c r="EP53" s="203"/>
      <c r="EQ53" s="203"/>
      <c r="ER53" s="203"/>
      <c r="ES53" s="203"/>
      <c r="ET53" s="203"/>
      <c r="EU53" s="203"/>
      <c r="EV53" s="203"/>
      <c r="EW53" s="203"/>
      <c r="EX53" s="203"/>
      <c r="EY53" s="203"/>
      <c r="EZ53" s="203"/>
      <c r="FA53" s="203"/>
      <c r="FB53" s="203"/>
      <c r="FC53" s="203"/>
      <c r="FD53" s="203"/>
      <c r="FE53" s="203"/>
      <c r="FF53" s="203"/>
      <c r="FG53" s="203"/>
      <c r="FH53" s="203"/>
      <c r="FI53" s="203"/>
      <c r="FJ53" s="203"/>
      <c r="FK53" s="203"/>
      <c r="FL53" s="203"/>
      <c r="FM53" s="203"/>
      <c r="FN53" s="203"/>
      <c r="FO53" s="203"/>
      <c r="FP53" s="203"/>
      <c r="FQ53" s="203"/>
      <c r="FR53" s="203"/>
      <c r="FS53" s="203"/>
      <c r="FT53" s="203"/>
      <c r="FU53" s="203"/>
      <c r="FV53" s="203"/>
      <c r="FW53" s="203"/>
      <c r="FX53" s="203"/>
      <c r="FY53" s="203"/>
      <c r="FZ53" s="203"/>
      <c r="GA53" s="203"/>
      <c r="GB53" s="203"/>
      <c r="GC53" s="203"/>
      <c r="GD53" s="203"/>
      <c r="GE53" s="203"/>
      <c r="GF53" s="203"/>
      <c r="GG53" s="203"/>
      <c r="GH53" s="203"/>
      <c r="GI53" s="203"/>
      <c r="GJ53" s="203"/>
      <c r="GK53" s="203"/>
      <c r="GL53" s="203"/>
      <c r="GM53" s="203"/>
      <c r="GN53" s="203"/>
      <c r="GO53" s="203"/>
      <c r="GP53" s="203"/>
      <c r="GQ53" s="203"/>
      <c r="GR53" s="203"/>
      <c r="GS53" s="203"/>
      <c r="GT53" s="203"/>
      <c r="GU53" s="203"/>
      <c r="GV53" s="203"/>
      <c r="GW53" s="203"/>
      <c r="GX53" s="203"/>
      <c r="GY53" s="203"/>
      <c r="GZ53" s="203"/>
      <c r="HA53" s="203"/>
      <c r="HB53" s="203"/>
      <c r="HC53" s="203"/>
      <c r="HD53" s="203"/>
      <c r="HE53" s="203"/>
      <c r="HF53" s="203"/>
      <c r="HG53" s="203"/>
      <c r="HH53" s="203"/>
      <c r="HI53" s="203"/>
      <c r="HJ53" s="203"/>
      <c r="HK53" s="203"/>
      <c r="HL53" s="203"/>
      <c r="HM53" s="203"/>
      <c r="HN53" s="203"/>
      <c r="HO53" s="203"/>
      <c r="HP53" s="203"/>
      <c r="HQ53" s="203"/>
      <c r="HR53" s="203"/>
      <c r="HS53" s="203"/>
      <c r="HT53" s="203"/>
      <c r="HU53" s="203"/>
      <c r="HV53" s="203"/>
      <c r="HW53" s="203"/>
      <c r="HX53" s="203"/>
      <c r="HY53" s="203"/>
      <c r="HZ53" s="203"/>
      <c r="IA53" s="203"/>
      <c r="IB53" s="203"/>
      <c r="IC53" s="203"/>
      <c r="ID53" s="203"/>
      <c r="IE53" s="203"/>
      <c r="IF53" s="203"/>
      <c r="IG53" s="203"/>
    </row>
    <row r="54" spans="1:241">
      <c r="A54" s="431" t="s">
        <v>63</v>
      </c>
      <c r="B54" s="166" t="s">
        <v>414</v>
      </c>
      <c r="C54" s="190">
        <v>0</v>
      </c>
      <c r="D54" s="190">
        <f t="shared" si="15"/>
        <v>1005429</v>
      </c>
      <c r="E54" s="190">
        <f t="shared" si="16"/>
        <v>125429</v>
      </c>
      <c r="F54" s="190">
        <f>3986+51855+18000+945+3865</f>
        <v>78651</v>
      </c>
      <c r="G54" s="190">
        <f>29810+8160+8808</f>
        <v>46778</v>
      </c>
      <c r="H54" s="190">
        <v>880000</v>
      </c>
      <c r="I54" s="190">
        <v>880000</v>
      </c>
      <c r="J54" s="450"/>
      <c r="K54" s="190"/>
      <c r="L54" s="433"/>
      <c r="M54" s="433"/>
      <c r="N54" s="203"/>
      <c r="O54" s="203"/>
      <c r="P54" s="203"/>
      <c r="Q54" s="203"/>
      <c r="R54" s="203"/>
      <c r="S54" s="203"/>
      <c r="T54" s="203"/>
      <c r="U54" s="203"/>
      <c r="V54" s="203"/>
      <c r="W54" s="203"/>
      <c r="X54" s="203"/>
      <c r="Y54" s="203"/>
      <c r="Z54" s="203"/>
      <c r="AA54" s="203"/>
      <c r="AB54" s="203"/>
      <c r="AC54" s="203"/>
      <c r="AD54" s="203"/>
      <c r="AE54" s="203"/>
      <c r="AF54" s="203"/>
      <c r="AG54" s="203"/>
      <c r="AH54" s="203"/>
      <c r="AI54" s="203"/>
      <c r="AJ54" s="203"/>
      <c r="AK54" s="203"/>
      <c r="AL54" s="203"/>
      <c r="AM54" s="203"/>
      <c r="AN54" s="203"/>
      <c r="AO54" s="203"/>
      <c r="AP54" s="203"/>
      <c r="AQ54" s="203"/>
      <c r="AR54" s="203"/>
      <c r="AS54" s="203"/>
      <c r="AT54" s="203"/>
      <c r="AU54" s="203"/>
      <c r="AV54" s="203"/>
      <c r="AW54" s="203"/>
      <c r="AX54" s="203"/>
      <c r="AY54" s="203"/>
      <c r="AZ54" s="203"/>
      <c r="BA54" s="203"/>
      <c r="BB54" s="203"/>
      <c r="BC54" s="203"/>
      <c r="BD54" s="203"/>
      <c r="BE54" s="203"/>
      <c r="BF54" s="203"/>
      <c r="BG54" s="203"/>
      <c r="BH54" s="203"/>
      <c r="BI54" s="203"/>
      <c r="BJ54" s="203"/>
      <c r="BK54" s="203"/>
      <c r="BL54" s="203"/>
      <c r="BM54" s="203"/>
      <c r="BN54" s="203"/>
      <c r="BO54" s="203"/>
      <c r="BP54" s="203"/>
      <c r="BQ54" s="203"/>
      <c r="BR54" s="203"/>
      <c r="BS54" s="203"/>
      <c r="BT54" s="203"/>
      <c r="BU54" s="203"/>
      <c r="BV54" s="203"/>
      <c r="BW54" s="203"/>
      <c r="BX54" s="203"/>
      <c r="BY54" s="203"/>
      <c r="BZ54" s="203"/>
      <c r="CA54" s="203"/>
      <c r="CB54" s="203"/>
      <c r="CC54" s="203"/>
      <c r="CD54" s="203"/>
      <c r="CE54" s="203"/>
      <c r="CF54" s="203"/>
      <c r="CG54" s="203"/>
      <c r="CH54" s="203"/>
      <c r="CI54" s="203"/>
      <c r="CJ54" s="203"/>
      <c r="CK54" s="203"/>
      <c r="CL54" s="203"/>
      <c r="CM54" s="203"/>
      <c r="CN54" s="203"/>
      <c r="CO54" s="203"/>
      <c r="CP54" s="203"/>
      <c r="CQ54" s="203"/>
      <c r="CR54" s="203"/>
      <c r="CS54" s="203"/>
      <c r="CT54" s="203"/>
      <c r="CU54" s="203"/>
      <c r="CV54" s="203"/>
      <c r="CW54" s="203"/>
      <c r="CX54" s="203"/>
      <c r="CY54" s="203"/>
      <c r="CZ54" s="203"/>
      <c r="DA54" s="203"/>
      <c r="DB54" s="203"/>
      <c r="DC54" s="203"/>
      <c r="DD54" s="203"/>
      <c r="DE54" s="203"/>
      <c r="DF54" s="203"/>
      <c r="DG54" s="203"/>
      <c r="DH54" s="203"/>
      <c r="DI54" s="203"/>
      <c r="DJ54" s="203"/>
      <c r="DK54" s="203"/>
      <c r="DL54" s="203"/>
      <c r="DM54" s="203"/>
      <c r="DN54" s="203"/>
      <c r="DO54" s="203"/>
      <c r="DP54" s="203"/>
      <c r="DQ54" s="203"/>
      <c r="DR54" s="203"/>
      <c r="DS54" s="203"/>
      <c r="DT54" s="203"/>
      <c r="DU54" s="203"/>
      <c r="DV54" s="203"/>
      <c r="DW54" s="203"/>
      <c r="DX54" s="203"/>
      <c r="DY54" s="203"/>
      <c r="DZ54" s="203"/>
      <c r="EA54" s="203"/>
      <c r="EB54" s="203"/>
      <c r="EC54" s="203"/>
      <c r="ED54" s="203"/>
      <c r="EE54" s="203"/>
      <c r="EF54" s="203"/>
      <c r="EG54" s="203"/>
      <c r="EH54" s="203"/>
      <c r="EI54" s="203"/>
      <c r="EJ54" s="203"/>
      <c r="EK54" s="203"/>
      <c r="EL54" s="203"/>
      <c r="EM54" s="203"/>
      <c r="EN54" s="203"/>
      <c r="EO54" s="203"/>
      <c r="EP54" s="203"/>
      <c r="EQ54" s="203"/>
      <c r="ER54" s="203"/>
      <c r="ES54" s="203"/>
      <c r="ET54" s="203"/>
      <c r="EU54" s="203"/>
      <c r="EV54" s="203"/>
      <c r="EW54" s="203"/>
      <c r="EX54" s="203"/>
      <c r="EY54" s="203"/>
      <c r="EZ54" s="203"/>
      <c r="FA54" s="203"/>
      <c r="FB54" s="203"/>
      <c r="FC54" s="203"/>
      <c r="FD54" s="203"/>
      <c r="FE54" s="203"/>
      <c r="FF54" s="203"/>
      <c r="FG54" s="203"/>
      <c r="FH54" s="203"/>
      <c r="FI54" s="203"/>
      <c r="FJ54" s="203"/>
      <c r="FK54" s="203"/>
      <c r="FL54" s="203"/>
      <c r="FM54" s="203"/>
      <c r="FN54" s="203"/>
      <c r="FO54" s="203"/>
      <c r="FP54" s="203"/>
      <c r="FQ54" s="203"/>
      <c r="FR54" s="203"/>
      <c r="FS54" s="203"/>
      <c r="FT54" s="203"/>
      <c r="FU54" s="203"/>
      <c r="FV54" s="203"/>
      <c r="FW54" s="203"/>
      <c r="FX54" s="203"/>
      <c r="FY54" s="203"/>
      <c r="FZ54" s="203"/>
      <c r="GA54" s="203"/>
      <c r="GB54" s="203"/>
      <c r="GC54" s="203"/>
      <c r="GD54" s="203"/>
      <c r="GE54" s="203"/>
      <c r="GF54" s="203"/>
      <c r="GG54" s="203"/>
      <c r="GH54" s="203"/>
      <c r="GI54" s="203"/>
      <c r="GJ54" s="203"/>
      <c r="GK54" s="203"/>
      <c r="GL54" s="203"/>
      <c r="GM54" s="203"/>
      <c r="GN54" s="203"/>
      <c r="GO54" s="203"/>
      <c r="GP54" s="203"/>
      <c r="GQ54" s="203"/>
      <c r="GR54" s="203"/>
      <c r="GS54" s="203"/>
      <c r="GT54" s="203"/>
      <c r="GU54" s="203"/>
      <c r="GV54" s="203"/>
      <c r="GW54" s="203"/>
      <c r="GX54" s="203"/>
      <c r="GY54" s="203"/>
      <c r="GZ54" s="203"/>
      <c r="HA54" s="203"/>
      <c r="HB54" s="203"/>
      <c r="HC54" s="203"/>
      <c r="HD54" s="203"/>
      <c r="HE54" s="203"/>
      <c r="HF54" s="203"/>
      <c r="HG54" s="203"/>
      <c r="HH54" s="203"/>
      <c r="HI54" s="203"/>
      <c r="HJ54" s="203"/>
      <c r="HK54" s="203"/>
      <c r="HL54" s="203"/>
      <c r="HM54" s="203"/>
      <c r="HN54" s="203"/>
      <c r="HO54" s="203"/>
      <c r="HP54" s="203"/>
      <c r="HQ54" s="203"/>
      <c r="HR54" s="203"/>
      <c r="HS54" s="203"/>
      <c r="HT54" s="203"/>
      <c r="HU54" s="203"/>
      <c r="HV54" s="203"/>
      <c r="HW54" s="203"/>
      <c r="HX54" s="203"/>
      <c r="HY54" s="203"/>
      <c r="HZ54" s="203"/>
      <c r="IA54" s="203"/>
      <c r="IB54" s="203"/>
      <c r="IC54" s="203"/>
      <c r="ID54" s="203"/>
      <c r="IE54" s="203"/>
      <c r="IF54" s="203"/>
      <c r="IG54" s="203"/>
    </row>
    <row r="55" spans="1:241">
      <c r="A55" s="431" t="s">
        <v>148</v>
      </c>
      <c r="B55" s="166" t="s">
        <v>415</v>
      </c>
      <c r="C55" s="190">
        <v>5000</v>
      </c>
      <c r="D55" s="190">
        <f t="shared" si="15"/>
        <v>1300</v>
      </c>
      <c r="E55" s="190">
        <f t="shared" si="16"/>
        <v>0</v>
      </c>
      <c r="F55" s="190"/>
      <c r="G55" s="190"/>
      <c r="H55" s="190">
        <v>1300</v>
      </c>
      <c r="I55" s="190">
        <v>1300</v>
      </c>
      <c r="J55" s="450"/>
      <c r="K55" s="190">
        <v>521</v>
      </c>
      <c r="L55" s="433"/>
      <c r="M55" s="433">
        <f>K55/D55</f>
        <v>0.40076923076923077</v>
      </c>
      <c r="N55" s="203"/>
      <c r="O55" s="203"/>
      <c r="P55" s="203"/>
      <c r="Q55" s="203"/>
      <c r="R55" s="203"/>
      <c r="S55" s="203"/>
      <c r="T55" s="203"/>
      <c r="U55" s="203"/>
      <c r="V55" s="203"/>
      <c r="W55" s="203"/>
      <c r="X55" s="203"/>
      <c r="Y55" s="203"/>
      <c r="Z55" s="203"/>
      <c r="AA55" s="203"/>
      <c r="AB55" s="203"/>
      <c r="AC55" s="203"/>
      <c r="AD55" s="203"/>
      <c r="AE55" s="203"/>
      <c r="AF55" s="203"/>
      <c r="AG55" s="203"/>
      <c r="AH55" s="203"/>
      <c r="AI55" s="203"/>
      <c r="AJ55" s="203"/>
      <c r="AK55" s="203"/>
      <c r="AL55" s="203"/>
      <c r="AM55" s="203"/>
      <c r="AN55" s="203"/>
      <c r="AO55" s="203"/>
      <c r="AP55" s="203"/>
      <c r="AQ55" s="203"/>
      <c r="AR55" s="203"/>
      <c r="AS55" s="203"/>
      <c r="AT55" s="203"/>
      <c r="AU55" s="203"/>
      <c r="AV55" s="203"/>
      <c r="AW55" s="203"/>
      <c r="AX55" s="203"/>
      <c r="AY55" s="203"/>
      <c r="AZ55" s="203"/>
      <c r="BA55" s="203"/>
      <c r="BB55" s="203"/>
      <c r="BC55" s="203"/>
      <c r="BD55" s="203"/>
      <c r="BE55" s="203"/>
      <c r="BF55" s="203"/>
      <c r="BG55" s="203"/>
      <c r="BH55" s="203"/>
      <c r="BI55" s="203"/>
      <c r="BJ55" s="203"/>
      <c r="BK55" s="203"/>
      <c r="BL55" s="203"/>
      <c r="BM55" s="203"/>
      <c r="BN55" s="203"/>
      <c r="BO55" s="203"/>
      <c r="BP55" s="203"/>
      <c r="BQ55" s="203"/>
      <c r="BR55" s="203"/>
      <c r="BS55" s="203"/>
      <c r="BT55" s="203"/>
      <c r="BU55" s="203"/>
      <c r="BV55" s="203"/>
      <c r="BW55" s="203"/>
      <c r="BX55" s="203"/>
      <c r="BY55" s="203"/>
      <c r="BZ55" s="203"/>
      <c r="CA55" s="203"/>
      <c r="CB55" s="203"/>
      <c r="CC55" s="203"/>
      <c r="CD55" s="203"/>
      <c r="CE55" s="203"/>
      <c r="CF55" s="203"/>
      <c r="CG55" s="203"/>
      <c r="CH55" s="203"/>
      <c r="CI55" s="203"/>
      <c r="CJ55" s="203"/>
      <c r="CK55" s="203"/>
      <c r="CL55" s="203"/>
      <c r="CM55" s="203"/>
      <c r="CN55" s="203"/>
      <c r="CO55" s="203"/>
      <c r="CP55" s="203"/>
      <c r="CQ55" s="203"/>
      <c r="CR55" s="203"/>
      <c r="CS55" s="203"/>
      <c r="CT55" s="203"/>
      <c r="CU55" s="203"/>
      <c r="CV55" s="203"/>
      <c r="CW55" s="203"/>
      <c r="CX55" s="203"/>
      <c r="CY55" s="203"/>
      <c r="CZ55" s="203"/>
      <c r="DA55" s="203"/>
      <c r="DB55" s="203"/>
      <c r="DC55" s="203"/>
      <c r="DD55" s="203"/>
      <c r="DE55" s="203"/>
      <c r="DF55" s="203"/>
      <c r="DG55" s="203"/>
      <c r="DH55" s="203"/>
      <c r="DI55" s="203"/>
      <c r="DJ55" s="203"/>
      <c r="DK55" s="203"/>
      <c r="DL55" s="203"/>
      <c r="DM55" s="203"/>
      <c r="DN55" s="203"/>
      <c r="DO55" s="203"/>
      <c r="DP55" s="203"/>
      <c r="DQ55" s="203"/>
      <c r="DR55" s="203"/>
      <c r="DS55" s="203"/>
      <c r="DT55" s="203"/>
      <c r="DU55" s="203"/>
      <c r="DV55" s="203"/>
      <c r="DW55" s="203"/>
      <c r="DX55" s="203"/>
      <c r="DY55" s="203"/>
      <c r="DZ55" s="203"/>
      <c r="EA55" s="203"/>
      <c r="EB55" s="203"/>
      <c r="EC55" s="203"/>
      <c r="ED55" s="203"/>
      <c r="EE55" s="203"/>
      <c r="EF55" s="203"/>
      <c r="EG55" s="203"/>
      <c r="EH55" s="203"/>
      <c r="EI55" s="203"/>
      <c r="EJ55" s="203"/>
      <c r="EK55" s="203"/>
      <c r="EL55" s="203"/>
      <c r="EM55" s="203"/>
      <c r="EN55" s="203"/>
      <c r="EO55" s="203"/>
      <c r="EP55" s="203"/>
      <c r="EQ55" s="203"/>
      <c r="ER55" s="203"/>
      <c r="ES55" s="203"/>
      <c r="ET55" s="203"/>
      <c r="EU55" s="203"/>
      <c r="EV55" s="203"/>
      <c r="EW55" s="203"/>
      <c r="EX55" s="203"/>
      <c r="EY55" s="203"/>
      <c r="EZ55" s="203"/>
      <c r="FA55" s="203"/>
      <c r="FB55" s="203"/>
      <c r="FC55" s="203"/>
      <c r="FD55" s="203"/>
      <c r="FE55" s="203"/>
      <c r="FF55" s="203"/>
      <c r="FG55" s="203"/>
      <c r="FH55" s="203"/>
      <c r="FI55" s="203"/>
      <c r="FJ55" s="203"/>
      <c r="FK55" s="203"/>
      <c r="FL55" s="203"/>
      <c r="FM55" s="203"/>
      <c r="FN55" s="203"/>
      <c r="FO55" s="203"/>
      <c r="FP55" s="203"/>
      <c r="FQ55" s="203"/>
      <c r="FR55" s="203"/>
      <c r="FS55" s="203"/>
      <c r="FT55" s="203"/>
      <c r="FU55" s="203"/>
      <c r="FV55" s="203"/>
      <c r="FW55" s="203"/>
      <c r="FX55" s="203"/>
      <c r="FY55" s="203"/>
      <c r="FZ55" s="203"/>
      <c r="GA55" s="203"/>
      <c r="GB55" s="203"/>
      <c r="GC55" s="203"/>
      <c r="GD55" s="203"/>
      <c r="GE55" s="203"/>
      <c r="GF55" s="203"/>
      <c r="GG55" s="203"/>
      <c r="GH55" s="203"/>
      <c r="GI55" s="203"/>
      <c r="GJ55" s="203"/>
      <c r="GK55" s="203"/>
      <c r="GL55" s="203"/>
      <c r="GM55" s="203"/>
      <c r="GN55" s="203"/>
      <c r="GO55" s="203"/>
      <c r="GP55" s="203"/>
      <c r="GQ55" s="203"/>
      <c r="GR55" s="203"/>
      <c r="GS55" s="203"/>
      <c r="GT55" s="203"/>
      <c r="GU55" s="203"/>
      <c r="GV55" s="203"/>
      <c r="GW55" s="203"/>
      <c r="GX55" s="203"/>
      <c r="GY55" s="203"/>
      <c r="GZ55" s="203"/>
      <c r="HA55" s="203"/>
      <c r="HB55" s="203"/>
      <c r="HC55" s="203"/>
      <c r="HD55" s="203"/>
      <c r="HE55" s="203"/>
      <c r="HF55" s="203"/>
      <c r="HG55" s="203"/>
      <c r="HH55" s="203"/>
      <c r="HI55" s="203"/>
      <c r="HJ55" s="203"/>
      <c r="HK55" s="203"/>
      <c r="HL55" s="203"/>
      <c r="HM55" s="203"/>
      <c r="HN55" s="203"/>
      <c r="HO55" s="203"/>
      <c r="HP55" s="203"/>
      <c r="HQ55" s="203"/>
      <c r="HR55" s="203"/>
      <c r="HS55" s="203"/>
      <c r="HT55" s="203"/>
      <c r="HU55" s="203"/>
      <c r="HV55" s="203"/>
      <c r="HW55" s="203"/>
      <c r="HX55" s="203"/>
      <c r="HY55" s="203"/>
      <c r="HZ55" s="203"/>
      <c r="IA55" s="203"/>
      <c r="IB55" s="203"/>
      <c r="IC55" s="203"/>
      <c r="ID55" s="203"/>
      <c r="IE55" s="203"/>
      <c r="IF55" s="203"/>
      <c r="IG55" s="203"/>
    </row>
    <row r="56" spans="1:241">
      <c r="A56" s="451" t="s">
        <v>150</v>
      </c>
      <c r="B56" s="452" t="s">
        <v>416</v>
      </c>
      <c r="C56" s="214"/>
      <c r="D56" s="190">
        <f t="shared" si="15"/>
        <v>16100</v>
      </c>
      <c r="E56" s="190">
        <f t="shared" si="16"/>
        <v>0</v>
      </c>
      <c r="F56" s="214"/>
      <c r="G56" s="214"/>
      <c r="H56" s="214">
        <v>16100</v>
      </c>
      <c r="I56" s="214">
        <v>16100</v>
      </c>
      <c r="J56" s="453"/>
      <c r="K56" s="214"/>
      <c r="L56" s="433"/>
      <c r="M56" s="433"/>
      <c r="N56" s="203"/>
      <c r="O56" s="203"/>
      <c r="P56" s="203"/>
      <c r="Q56" s="203"/>
      <c r="R56" s="203"/>
      <c r="S56" s="203"/>
      <c r="T56" s="203"/>
      <c r="U56" s="203"/>
      <c r="V56" s="203"/>
      <c r="W56" s="203"/>
      <c r="X56" s="203"/>
      <c r="Y56" s="203"/>
      <c r="Z56" s="203"/>
      <c r="AA56" s="203"/>
      <c r="AB56" s="203"/>
      <c r="AC56" s="203"/>
      <c r="AD56" s="203"/>
      <c r="AE56" s="203"/>
      <c r="AF56" s="203"/>
      <c r="AG56" s="203"/>
      <c r="AH56" s="203"/>
      <c r="AI56" s="203"/>
      <c r="AJ56" s="203"/>
      <c r="AK56" s="203"/>
      <c r="AL56" s="203"/>
      <c r="AM56" s="203"/>
      <c r="AN56" s="203"/>
      <c r="AO56" s="203"/>
      <c r="AP56" s="203"/>
      <c r="AQ56" s="203"/>
      <c r="AR56" s="203"/>
      <c r="AS56" s="203"/>
      <c r="AT56" s="203"/>
      <c r="AU56" s="203"/>
      <c r="AV56" s="203"/>
      <c r="AW56" s="203"/>
      <c r="AX56" s="203"/>
      <c r="AY56" s="203"/>
      <c r="AZ56" s="203"/>
      <c r="BA56" s="203"/>
      <c r="BB56" s="203"/>
      <c r="BC56" s="203"/>
      <c r="BD56" s="203"/>
      <c r="BE56" s="203"/>
      <c r="BF56" s="203"/>
      <c r="BG56" s="203"/>
      <c r="BH56" s="203"/>
      <c r="BI56" s="203"/>
      <c r="BJ56" s="203"/>
      <c r="BK56" s="203"/>
      <c r="BL56" s="203"/>
      <c r="BM56" s="203"/>
      <c r="BN56" s="203"/>
      <c r="BO56" s="203"/>
      <c r="BP56" s="203"/>
      <c r="BQ56" s="203"/>
      <c r="BR56" s="203"/>
      <c r="BS56" s="203"/>
      <c r="BT56" s="203"/>
      <c r="BU56" s="203"/>
      <c r="BV56" s="203"/>
      <c r="BW56" s="203"/>
      <c r="BX56" s="203"/>
      <c r="BY56" s="203"/>
      <c r="BZ56" s="203"/>
      <c r="CA56" s="203"/>
      <c r="CB56" s="203"/>
      <c r="CC56" s="203"/>
      <c r="CD56" s="203"/>
      <c r="CE56" s="203"/>
      <c r="CF56" s="203"/>
      <c r="CG56" s="203"/>
      <c r="CH56" s="203"/>
      <c r="CI56" s="203"/>
      <c r="CJ56" s="203"/>
      <c r="CK56" s="203"/>
      <c r="CL56" s="203"/>
      <c r="CM56" s="203"/>
      <c r="CN56" s="203"/>
      <c r="CO56" s="203"/>
      <c r="CP56" s="203"/>
      <c r="CQ56" s="203"/>
      <c r="CR56" s="203"/>
      <c r="CS56" s="203"/>
      <c r="CT56" s="203"/>
      <c r="CU56" s="203"/>
      <c r="CV56" s="203"/>
      <c r="CW56" s="203"/>
      <c r="CX56" s="203"/>
      <c r="CY56" s="203"/>
      <c r="CZ56" s="203"/>
      <c r="DA56" s="203"/>
      <c r="DB56" s="203"/>
      <c r="DC56" s="203"/>
      <c r="DD56" s="203"/>
      <c r="DE56" s="203"/>
      <c r="DF56" s="203"/>
      <c r="DG56" s="203"/>
      <c r="DH56" s="203"/>
      <c r="DI56" s="203"/>
      <c r="DJ56" s="203"/>
      <c r="DK56" s="203"/>
      <c r="DL56" s="203"/>
      <c r="DM56" s="203"/>
      <c r="DN56" s="203"/>
      <c r="DO56" s="203"/>
      <c r="DP56" s="203"/>
      <c r="DQ56" s="203"/>
      <c r="DR56" s="203"/>
      <c r="DS56" s="203"/>
      <c r="DT56" s="203"/>
      <c r="DU56" s="203"/>
      <c r="DV56" s="203"/>
      <c r="DW56" s="203"/>
      <c r="DX56" s="203"/>
      <c r="DY56" s="203"/>
      <c r="DZ56" s="203"/>
      <c r="EA56" s="203"/>
      <c r="EB56" s="203"/>
      <c r="EC56" s="203"/>
      <c r="ED56" s="203"/>
      <c r="EE56" s="203"/>
      <c r="EF56" s="203"/>
      <c r="EG56" s="203"/>
      <c r="EH56" s="203"/>
      <c r="EI56" s="203"/>
      <c r="EJ56" s="203"/>
      <c r="EK56" s="203"/>
      <c r="EL56" s="203"/>
      <c r="EM56" s="203"/>
      <c r="EN56" s="203"/>
      <c r="EO56" s="203"/>
      <c r="EP56" s="203"/>
      <c r="EQ56" s="203"/>
      <c r="ER56" s="203"/>
      <c r="ES56" s="203"/>
      <c r="ET56" s="203"/>
      <c r="EU56" s="203"/>
      <c r="EV56" s="203"/>
      <c r="EW56" s="203"/>
      <c r="EX56" s="203"/>
      <c r="EY56" s="203"/>
      <c r="EZ56" s="203"/>
      <c r="FA56" s="203"/>
      <c r="FB56" s="203"/>
      <c r="FC56" s="203"/>
      <c r="FD56" s="203"/>
      <c r="FE56" s="203"/>
      <c r="FF56" s="203"/>
      <c r="FG56" s="203"/>
      <c r="FH56" s="203"/>
      <c r="FI56" s="203"/>
      <c r="FJ56" s="203"/>
      <c r="FK56" s="203"/>
      <c r="FL56" s="203"/>
      <c r="FM56" s="203"/>
      <c r="FN56" s="203"/>
      <c r="FO56" s="203"/>
      <c r="FP56" s="203"/>
      <c r="FQ56" s="203"/>
      <c r="FR56" s="203"/>
      <c r="FS56" s="203"/>
      <c r="FT56" s="203"/>
      <c r="FU56" s="203"/>
      <c r="FV56" s="203"/>
      <c r="FW56" s="203"/>
      <c r="FX56" s="203"/>
      <c r="FY56" s="203"/>
      <c r="FZ56" s="203"/>
      <c r="GA56" s="203"/>
      <c r="GB56" s="203"/>
      <c r="GC56" s="203"/>
      <c r="GD56" s="203"/>
      <c r="GE56" s="203"/>
      <c r="GF56" s="203"/>
      <c r="GG56" s="203"/>
      <c r="GH56" s="203"/>
      <c r="GI56" s="203"/>
      <c r="GJ56" s="203"/>
      <c r="GK56" s="203"/>
      <c r="GL56" s="203"/>
      <c r="GM56" s="203"/>
      <c r="GN56" s="203"/>
      <c r="GO56" s="203"/>
      <c r="GP56" s="203"/>
      <c r="GQ56" s="203"/>
      <c r="GR56" s="203"/>
      <c r="GS56" s="203"/>
      <c r="GT56" s="203"/>
      <c r="GU56" s="203"/>
      <c r="GV56" s="203"/>
      <c r="GW56" s="203"/>
      <c r="GX56" s="203"/>
      <c r="GY56" s="203"/>
      <c r="GZ56" s="203"/>
      <c r="HA56" s="203"/>
      <c r="HB56" s="203"/>
      <c r="HC56" s="203"/>
      <c r="HD56" s="203"/>
      <c r="HE56" s="203"/>
      <c r="HF56" s="203"/>
      <c r="HG56" s="203"/>
      <c r="HH56" s="203"/>
      <c r="HI56" s="203"/>
      <c r="HJ56" s="203"/>
      <c r="HK56" s="203"/>
      <c r="HL56" s="203"/>
      <c r="HM56" s="203"/>
      <c r="HN56" s="203"/>
      <c r="HO56" s="203"/>
      <c r="HP56" s="203"/>
      <c r="HQ56" s="203"/>
      <c r="HR56" s="203"/>
      <c r="HS56" s="203"/>
      <c r="HT56" s="203"/>
      <c r="HU56" s="203"/>
      <c r="HV56" s="203"/>
      <c r="HW56" s="203"/>
      <c r="HX56" s="203"/>
      <c r="HY56" s="203"/>
      <c r="HZ56" s="203"/>
      <c r="IA56" s="203"/>
      <c r="IB56" s="203"/>
      <c r="IC56" s="203"/>
      <c r="ID56" s="203"/>
      <c r="IE56" s="203"/>
      <c r="IF56" s="203"/>
      <c r="IG56" s="203"/>
    </row>
    <row r="57" spans="1:241">
      <c r="A57" s="451" t="s">
        <v>417</v>
      </c>
      <c r="B57" s="452" t="s">
        <v>418</v>
      </c>
      <c r="C57" s="214"/>
      <c r="D57" s="190">
        <f t="shared" si="15"/>
        <v>0</v>
      </c>
      <c r="E57" s="190">
        <f t="shared" si="16"/>
        <v>0</v>
      </c>
      <c r="F57" s="214"/>
      <c r="G57" s="214"/>
      <c r="H57" s="214"/>
      <c r="I57" s="214"/>
      <c r="J57" s="453"/>
      <c r="K57" s="214">
        <v>6400</v>
      </c>
      <c r="L57" s="433"/>
      <c r="M57" s="433"/>
      <c r="N57" s="203"/>
      <c r="O57" s="203"/>
      <c r="P57" s="203"/>
      <c r="Q57" s="203"/>
      <c r="R57" s="203"/>
      <c r="S57" s="203"/>
      <c r="T57" s="203"/>
      <c r="U57" s="203"/>
      <c r="V57" s="203"/>
      <c r="W57" s="203"/>
      <c r="X57" s="203"/>
      <c r="Y57" s="203"/>
      <c r="Z57" s="203"/>
      <c r="AA57" s="203"/>
      <c r="AB57" s="203"/>
      <c r="AC57" s="203"/>
      <c r="AD57" s="203"/>
      <c r="AE57" s="203"/>
      <c r="AF57" s="203"/>
      <c r="AG57" s="203"/>
      <c r="AH57" s="203"/>
      <c r="AI57" s="203"/>
      <c r="AJ57" s="203"/>
      <c r="AK57" s="203"/>
      <c r="AL57" s="203"/>
      <c r="AM57" s="203"/>
      <c r="AN57" s="203"/>
      <c r="AO57" s="203"/>
      <c r="AP57" s="203"/>
      <c r="AQ57" s="203"/>
      <c r="AR57" s="203"/>
      <c r="AS57" s="203"/>
      <c r="AT57" s="203"/>
      <c r="AU57" s="203"/>
      <c r="AV57" s="203"/>
      <c r="AW57" s="203"/>
      <c r="AX57" s="203"/>
      <c r="AY57" s="203"/>
      <c r="AZ57" s="203"/>
      <c r="BA57" s="203"/>
      <c r="BB57" s="203"/>
      <c r="BC57" s="203"/>
      <c r="BD57" s="203"/>
      <c r="BE57" s="203"/>
      <c r="BF57" s="203"/>
      <c r="BG57" s="203"/>
      <c r="BH57" s="203"/>
      <c r="BI57" s="203"/>
      <c r="BJ57" s="203"/>
      <c r="BK57" s="203"/>
      <c r="BL57" s="203"/>
      <c r="BM57" s="203"/>
      <c r="BN57" s="203"/>
      <c r="BO57" s="203"/>
      <c r="BP57" s="203"/>
      <c r="BQ57" s="203"/>
      <c r="BR57" s="203"/>
      <c r="BS57" s="203"/>
      <c r="BT57" s="203"/>
      <c r="BU57" s="203"/>
      <c r="BV57" s="203"/>
      <c r="BW57" s="203"/>
      <c r="BX57" s="203"/>
      <c r="BY57" s="203"/>
      <c r="BZ57" s="203"/>
      <c r="CA57" s="203"/>
      <c r="CB57" s="203"/>
      <c r="CC57" s="203"/>
      <c r="CD57" s="203"/>
      <c r="CE57" s="203"/>
      <c r="CF57" s="203"/>
      <c r="CG57" s="203"/>
      <c r="CH57" s="203"/>
      <c r="CI57" s="203"/>
      <c r="CJ57" s="203"/>
      <c r="CK57" s="203"/>
      <c r="CL57" s="203"/>
      <c r="CM57" s="203"/>
      <c r="CN57" s="203"/>
      <c r="CO57" s="203"/>
      <c r="CP57" s="203"/>
      <c r="CQ57" s="203"/>
      <c r="CR57" s="203"/>
      <c r="CS57" s="203"/>
      <c r="CT57" s="203"/>
      <c r="CU57" s="203"/>
      <c r="CV57" s="203"/>
      <c r="CW57" s="203"/>
      <c r="CX57" s="203"/>
      <c r="CY57" s="203"/>
      <c r="CZ57" s="203"/>
      <c r="DA57" s="203"/>
      <c r="DB57" s="203"/>
      <c r="DC57" s="203"/>
      <c r="DD57" s="203"/>
      <c r="DE57" s="203"/>
      <c r="DF57" s="203"/>
      <c r="DG57" s="203"/>
      <c r="DH57" s="203"/>
      <c r="DI57" s="203"/>
      <c r="DJ57" s="203"/>
      <c r="DK57" s="203"/>
      <c r="DL57" s="203"/>
      <c r="DM57" s="203"/>
      <c r="DN57" s="203"/>
      <c r="DO57" s="203"/>
      <c r="DP57" s="203"/>
      <c r="DQ57" s="203"/>
      <c r="DR57" s="203"/>
      <c r="DS57" s="203"/>
      <c r="DT57" s="203"/>
      <c r="DU57" s="203"/>
      <c r="DV57" s="203"/>
      <c r="DW57" s="203"/>
      <c r="DX57" s="203"/>
      <c r="DY57" s="203"/>
      <c r="DZ57" s="203"/>
      <c r="EA57" s="203"/>
      <c r="EB57" s="203"/>
      <c r="EC57" s="203"/>
      <c r="ED57" s="203"/>
      <c r="EE57" s="203"/>
      <c r="EF57" s="203"/>
      <c r="EG57" s="203"/>
      <c r="EH57" s="203"/>
      <c r="EI57" s="203"/>
      <c r="EJ57" s="203"/>
      <c r="EK57" s="203"/>
      <c r="EL57" s="203"/>
      <c r="EM57" s="203"/>
      <c r="EN57" s="203"/>
      <c r="EO57" s="203"/>
      <c r="EP57" s="203"/>
      <c r="EQ57" s="203"/>
      <c r="ER57" s="203"/>
      <c r="ES57" s="203"/>
      <c r="ET57" s="203"/>
      <c r="EU57" s="203"/>
      <c r="EV57" s="203"/>
      <c r="EW57" s="203"/>
      <c r="EX57" s="203"/>
      <c r="EY57" s="203"/>
      <c r="EZ57" s="203"/>
      <c r="FA57" s="203"/>
      <c r="FB57" s="203"/>
      <c r="FC57" s="203"/>
      <c r="FD57" s="203"/>
      <c r="FE57" s="203"/>
      <c r="FF57" s="203"/>
      <c r="FG57" s="203"/>
      <c r="FH57" s="203"/>
      <c r="FI57" s="203"/>
      <c r="FJ57" s="203"/>
      <c r="FK57" s="203"/>
      <c r="FL57" s="203"/>
      <c r="FM57" s="203"/>
      <c r="FN57" s="203"/>
      <c r="FO57" s="203"/>
      <c r="FP57" s="203"/>
      <c r="FQ57" s="203"/>
      <c r="FR57" s="203"/>
      <c r="FS57" s="203"/>
      <c r="FT57" s="203"/>
      <c r="FU57" s="203"/>
      <c r="FV57" s="203"/>
      <c r="FW57" s="203"/>
      <c r="FX57" s="203"/>
      <c r="FY57" s="203"/>
      <c r="FZ57" s="203"/>
      <c r="GA57" s="203"/>
      <c r="GB57" s="203"/>
      <c r="GC57" s="203"/>
      <c r="GD57" s="203"/>
      <c r="GE57" s="203"/>
      <c r="GF57" s="203"/>
      <c r="GG57" s="203"/>
      <c r="GH57" s="203"/>
      <c r="GI57" s="203"/>
      <c r="GJ57" s="203"/>
      <c r="GK57" s="203"/>
      <c r="GL57" s="203"/>
      <c r="GM57" s="203"/>
      <c r="GN57" s="203"/>
      <c r="GO57" s="203"/>
      <c r="GP57" s="203"/>
      <c r="GQ57" s="203"/>
      <c r="GR57" s="203"/>
      <c r="GS57" s="203"/>
      <c r="GT57" s="203"/>
      <c r="GU57" s="203"/>
      <c r="GV57" s="203"/>
      <c r="GW57" s="203"/>
      <c r="GX57" s="203"/>
      <c r="GY57" s="203"/>
      <c r="GZ57" s="203"/>
      <c r="HA57" s="203"/>
      <c r="HB57" s="203"/>
      <c r="HC57" s="203"/>
      <c r="HD57" s="203"/>
      <c r="HE57" s="203"/>
      <c r="HF57" s="203"/>
      <c r="HG57" s="203"/>
      <c r="HH57" s="203"/>
      <c r="HI57" s="203"/>
      <c r="HJ57" s="203"/>
      <c r="HK57" s="203"/>
      <c r="HL57" s="203"/>
      <c r="HM57" s="203"/>
      <c r="HN57" s="203"/>
      <c r="HO57" s="203"/>
      <c r="HP57" s="203"/>
      <c r="HQ57" s="203"/>
      <c r="HR57" s="203"/>
      <c r="HS57" s="203"/>
      <c r="HT57" s="203"/>
      <c r="HU57" s="203"/>
      <c r="HV57" s="203"/>
      <c r="HW57" s="203"/>
      <c r="HX57" s="203"/>
      <c r="HY57" s="203"/>
      <c r="HZ57" s="203"/>
      <c r="IA57" s="203"/>
      <c r="IB57" s="203"/>
      <c r="IC57" s="203"/>
      <c r="ID57" s="203"/>
      <c r="IE57" s="203"/>
      <c r="IF57" s="203"/>
      <c r="IG57" s="203"/>
    </row>
    <row r="58" spans="1:241">
      <c r="A58" s="451" t="s">
        <v>477</v>
      </c>
      <c r="B58" s="452" t="s">
        <v>478</v>
      </c>
      <c r="C58" s="214"/>
      <c r="D58" s="214"/>
      <c r="E58" s="214"/>
      <c r="F58" s="214"/>
      <c r="G58" s="214"/>
      <c r="H58" s="214"/>
      <c r="I58" s="214"/>
      <c r="J58" s="453"/>
      <c r="K58" s="214">
        <v>6000</v>
      </c>
      <c r="L58" s="454"/>
      <c r="M58" s="454"/>
      <c r="N58" s="203"/>
      <c r="O58" s="203"/>
      <c r="P58" s="203"/>
      <c r="Q58" s="203"/>
      <c r="R58" s="203"/>
      <c r="S58" s="203"/>
      <c r="T58" s="203"/>
      <c r="U58" s="203"/>
      <c r="V58" s="203"/>
      <c r="W58" s="203"/>
      <c r="X58" s="203"/>
      <c r="Y58" s="203"/>
      <c r="Z58" s="203"/>
      <c r="AA58" s="203"/>
      <c r="AB58" s="203"/>
      <c r="AC58" s="203"/>
      <c r="AD58" s="203"/>
      <c r="AE58" s="203"/>
      <c r="AF58" s="203"/>
      <c r="AG58" s="203"/>
      <c r="AH58" s="203"/>
      <c r="AI58" s="203"/>
      <c r="AJ58" s="203"/>
      <c r="AK58" s="203"/>
      <c r="AL58" s="203"/>
      <c r="AM58" s="203"/>
      <c r="AN58" s="203"/>
      <c r="AO58" s="203"/>
      <c r="AP58" s="203"/>
      <c r="AQ58" s="203"/>
      <c r="AR58" s="203"/>
      <c r="AS58" s="203"/>
      <c r="AT58" s="203"/>
      <c r="AU58" s="203"/>
      <c r="AV58" s="203"/>
      <c r="AW58" s="203"/>
      <c r="AX58" s="203"/>
      <c r="AY58" s="203"/>
      <c r="AZ58" s="203"/>
      <c r="BA58" s="203"/>
      <c r="BB58" s="203"/>
      <c r="BC58" s="203"/>
      <c r="BD58" s="203"/>
      <c r="BE58" s="203"/>
      <c r="BF58" s="203"/>
      <c r="BG58" s="203"/>
      <c r="BH58" s="203"/>
      <c r="BI58" s="203"/>
      <c r="BJ58" s="203"/>
      <c r="BK58" s="203"/>
      <c r="BL58" s="203"/>
      <c r="BM58" s="203"/>
      <c r="BN58" s="203"/>
      <c r="BO58" s="203"/>
      <c r="BP58" s="203"/>
      <c r="BQ58" s="203"/>
      <c r="BR58" s="203"/>
      <c r="BS58" s="203"/>
      <c r="BT58" s="203"/>
      <c r="BU58" s="203"/>
      <c r="BV58" s="203"/>
      <c r="BW58" s="203"/>
      <c r="BX58" s="203"/>
      <c r="BY58" s="203"/>
      <c r="BZ58" s="203"/>
      <c r="CA58" s="203"/>
      <c r="CB58" s="203"/>
      <c r="CC58" s="203"/>
      <c r="CD58" s="203"/>
      <c r="CE58" s="203"/>
      <c r="CF58" s="203"/>
      <c r="CG58" s="203"/>
      <c r="CH58" s="203"/>
      <c r="CI58" s="203"/>
      <c r="CJ58" s="203"/>
      <c r="CK58" s="203"/>
      <c r="CL58" s="203"/>
      <c r="CM58" s="203"/>
      <c r="CN58" s="203"/>
      <c r="CO58" s="203"/>
      <c r="CP58" s="203"/>
      <c r="CQ58" s="203"/>
      <c r="CR58" s="203"/>
      <c r="CS58" s="203"/>
      <c r="CT58" s="203"/>
      <c r="CU58" s="203"/>
      <c r="CV58" s="203"/>
      <c r="CW58" s="203"/>
      <c r="CX58" s="203"/>
      <c r="CY58" s="203"/>
      <c r="CZ58" s="203"/>
      <c r="DA58" s="203"/>
      <c r="DB58" s="203"/>
      <c r="DC58" s="203"/>
      <c r="DD58" s="203"/>
      <c r="DE58" s="203"/>
      <c r="DF58" s="203"/>
      <c r="DG58" s="203"/>
      <c r="DH58" s="203"/>
      <c r="DI58" s="203"/>
      <c r="DJ58" s="203"/>
      <c r="DK58" s="203"/>
      <c r="DL58" s="203"/>
      <c r="DM58" s="203"/>
      <c r="DN58" s="203"/>
      <c r="DO58" s="203"/>
      <c r="DP58" s="203"/>
      <c r="DQ58" s="203"/>
      <c r="DR58" s="203"/>
      <c r="DS58" s="203"/>
      <c r="DT58" s="203"/>
      <c r="DU58" s="203"/>
      <c r="DV58" s="203"/>
      <c r="DW58" s="203"/>
      <c r="DX58" s="203"/>
      <c r="DY58" s="203"/>
      <c r="DZ58" s="203"/>
      <c r="EA58" s="203"/>
      <c r="EB58" s="203"/>
      <c r="EC58" s="203"/>
      <c r="ED58" s="203"/>
      <c r="EE58" s="203"/>
      <c r="EF58" s="203"/>
      <c r="EG58" s="203"/>
      <c r="EH58" s="203"/>
      <c r="EI58" s="203"/>
      <c r="EJ58" s="203"/>
      <c r="EK58" s="203"/>
      <c r="EL58" s="203"/>
      <c r="EM58" s="203"/>
      <c r="EN58" s="203"/>
      <c r="EO58" s="203"/>
      <c r="EP58" s="203"/>
      <c r="EQ58" s="203"/>
      <c r="ER58" s="203"/>
      <c r="ES58" s="203"/>
      <c r="ET58" s="203"/>
      <c r="EU58" s="203"/>
      <c r="EV58" s="203"/>
      <c r="EW58" s="203"/>
      <c r="EX58" s="203"/>
      <c r="EY58" s="203"/>
      <c r="EZ58" s="203"/>
      <c r="FA58" s="203"/>
      <c r="FB58" s="203"/>
      <c r="FC58" s="203"/>
      <c r="FD58" s="203"/>
      <c r="FE58" s="203"/>
      <c r="FF58" s="203"/>
      <c r="FG58" s="203"/>
      <c r="FH58" s="203"/>
      <c r="FI58" s="203"/>
      <c r="FJ58" s="203"/>
      <c r="FK58" s="203"/>
      <c r="FL58" s="203"/>
      <c r="FM58" s="203"/>
      <c r="FN58" s="203"/>
      <c r="FO58" s="203"/>
      <c r="FP58" s="203"/>
      <c r="FQ58" s="203"/>
      <c r="FR58" s="203"/>
      <c r="FS58" s="203"/>
      <c r="FT58" s="203"/>
      <c r="FU58" s="203"/>
      <c r="FV58" s="203"/>
      <c r="FW58" s="203"/>
      <c r="FX58" s="203"/>
      <c r="FY58" s="203"/>
      <c r="FZ58" s="203"/>
      <c r="GA58" s="203"/>
      <c r="GB58" s="203"/>
      <c r="GC58" s="203"/>
      <c r="GD58" s="203"/>
      <c r="GE58" s="203"/>
      <c r="GF58" s="203"/>
      <c r="GG58" s="203"/>
      <c r="GH58" s="203"/>
      <c r="GI58" s="203"/>
      <c r="GJ58" s="203"/>
      <c r="GK58" s="203"/>
      <c r="GL58" s="203"/>
      <c r="GM58" s="203"/>
      <c r="GN58" s="203"/>
      <c r="GO58" s="203"/>
      <c r="GP58" s="203"/>
      <c r="GQ58" s="203"/>
      <c r="GR58" s="203"/>
      <c r="GS58" s="203"/>
      <c r="GT58" s="203"/>
      <c r="GU58" s="203"/>
      <c r="GV58" s="203"/>
      <c r="GW58" s="203"/>
      <c r="GX58" s="203"/>
      <c r="GY58" s="203"/>
      <c r="GZ58" s="203"/>
      <c r="HA58" s="203"/>
      <c r="HB58" s="203"/>
      <c r="HC58" s="203"/>
      <c r="HD58" s="203"/>
      <c r="HE58" s="203"/>
      <c r="HF58" s="203"/>
      <c r="HG58" s="203"/>
      <c r="HH58" s="203"/>
      <c r="HI58" s="203"/>
      <c r="HJ58" s="203"/>
      <c r="HK58" s="203"/>
      <c r="HL58" s="203"/>
      <c r="HM58" s="203"/>
      <c r="HN58" s="203"/>
      <c r="HO58" s="203"/>
      <c r="HP58" s="203"/>
      <c r="HQ58" s="203"/>
      <c r="HR58" s="203"/>
      <c r="HS58" s="203"/>
      <c r="HT58" s="203"/>
      <c r="HU58" s="203"/>
      <c r="HV58" s="203"/>
      <c r="HW58" s="203"/>
      <c r="HX58" s="203"/>
      <c r="HY58" s="203"/>
      <c r="HZ58" s="203"/>
      <c r="IA58" s="203"/>
      <c r="IB58" s="203"/>
      <c r="IC58" s="203"/>
      <c r="ID58" s="203"/>
      <c r="IE58" s="203"/>
      <c r="IF58" s="203"/>
      <c r="IG58" s="203"/>
    </row>
    <row r="59" spans="1:241">
      <c r="A59" s="455"/>
      <c r="B59" s="455"/>
      <c r="C59" s="219"/>
      <c r="D59" s="219"/>
      <c r="E59" s="219"/>
      <c r="F59" s="219"/>
      <c r="G59" s="219"/>
      <c r="H59" s="219"/>
      <c r="I59" s="456"/>
      <c r="J59" s="456"/>
      <c r="K59" s="219"/>
      <c r="L59" s="457"/>
      <c r="M59" s="458"/>
      <c r="N59" s="203"/>
      <c r="O59" s="203"/>
      <c r="P59" s="203"/>
      <c r="Q59" s="203"/>
      <c r="R59" s="203"/>
      <c r="S59" s="203"/>
      <c r="T59" s="203"/>
      <c r="U59" s="203"/>
      <c r="V59" s="203"/>
      <c r="W59" s="203"/>
      <c r="X59" s="203"/>
      <c r="Y59" s="203"/>
      <c r="Z59" s="203"/>
      <c r="AA59" s="203"/>
      <c r="AB59" s="203"/>
      <c r="AC59" s="203"/>
      <c r="AD59" s="203"/>
      <c r="AE59" s="203"/>
      <c r="AF59" s="203"/>
      <c r="AG59" s="203"/>
      <c r="AH59" s="203"/>
      <c r="AI59" s="203"/>
      <c r="AJ59" s="203"/>
      <c r="AK59" s="203"/>
      <c r="AL59" s="203"/>
      <c r="AM59" s="203"/>
      <c r="AN59" s="203"/>
      <c r="AO59" s="203"/>
      <c r="AP59" s="203"/>
      <c r="AQ59" s="203"/>
      <c r="AR59" s="203"/>
      <c r="AS59" s="203"/>
      <c r="AT59" s="203"/>
      <c r="AU59" s="203"/>
      <c r="AV59" s="203"/>
      <c r="AW59" s="203"/>
      <c r="AX59" s="203"/>
      <c r="AY59" s="203"/>
      <c r="AZ59" s="203"/>
      <c r="BA59" s="203"/>
      <c r="BB59" s="203"/>
      <c r="BC59" s="203"/>
      <c r="BD59" s="203"/>
      <c r="BE59" s="203"/>
      <c r="BF59" s="203"/>
      <c r="BG59" s="203"/>
      <c r="BH59" s="203"/>
      <c r="BI59" s="203"/>
      <c r="BJ59" s="203"/>
      <c r="BK59" s="203"/>
      <c r="BL59" s="203"/>
      <c r="BM59" s="203"/>
      <c r="BN59" s="203"/>
      <c r="BO59" s="203"/>
      <c r="BP59" s="203"/>
      <c r="BQ59" s="203"/>
      <c r="BR59" s="203"/>
      <c r="BS59" s="203"/>
      <c r="BT59" s="203"/>
      <c r="BU59" s="203"/>
      <c r="BV59" s="203"/>
      <c r="BW59" s="203"/>
      <c r="BX59" s="203"/>
      <c r="BY59" s="203"/>
      <c r="BZ59" s="203"/>
      <c r="CA59" s="203"/>
      <c r="CB59" s="203"/>
      <c r="CC59" s="203"/>
      <c r="CD59" s="203"/>
      <c r="CE59" s="203"/>
      <c r="CF59" s="203"/>
      <c r="CG59" s="203"/>
      <c r="CH59" s="203"/>
      <c r="CI59" s="203"/>
      <c r="CJ59" s="203"/>
      <c r="CK59" s="203"/>
      <c r="CL59" s="203"/>
      <c r="CM59" s="203"/>
      <c r="CN59" s="203"/>
      <c r="CO59" s="203"/>
      <c r="CP59" s="203"/>
      <c r="CQ59" s="203"/>
      <c r="CR59" s="203"/>
      <c r="CS59" s="203"/>
      <c r="CT59" s="203"/>
      <c r="CU59" s="203"/>
      <c r="CV59" s="203"/>
      <c r="CW59" s="203"/>
      <c r="CX59" s="203"/>
      <c r="CY59" s="203"/>
      <c r="CZ59" s="203"/>
      <c r="DA59" s="203"/>
      <c r="DB59" s="203"/>
      <c r="DC59" s="203"/>
      <c r="DD59" s="203"/>
      <c r="DE59" s="203"/>
      <c r="DF59" s="203"/>
      <c r="DG59" s="203"/>
      <c r="DH59" s="203"/>
      <c r="DI59" s="203"/>
      <c r="DJ59" s="203"/>
      <c r="DK59" s="203"/>
      <c r="DL59" s="203"/>
      <c r="DM59" s="203"/>
      <c r="DN59" s="203"/>
      <c r="DO59" s="203"/>
      <c r="DP59" s="203"/>
      <c r="DQ59" s="203"/>
      <c r="DR59" s="203"/>
      <c r="DS59" s="203"/>
      <c r="DT59" s="203"/>
      <c r="DU59" s="203"/>
      <c r="DV59" s="203"/>
      <c r="DW59" s="203"/>
      <c r="DX59" s="203"/>
      <c r="DY59" s="203"/>
      <c r="DZ59" s="203"/>
      <c r="EA59" s="203"/>
      <c r="EB59" s="203"/>
      <c r="EC59" s="203"/>
      <c r="ED59" s="203"/>
      <c r="EE59" s="203"/>
      <c r="EF59" s="203"/>
      <c r="EG59" s="203"/>
      <c r="EH59" s="203"/>
      <c r="EI59" s="203"/>
      <c r="EJ59" s="203"/>
      <c r="EK59" s="203"/>
      <c r="EL59" s="203"/>
      <c r="EM59" s="203"/>
      <c r="EN59" s="203"/>
      <c r="EO59" s="203"/>
      <c r="EP59" s="203"/>
      <c r="EQ59" s="203"/>
      <c r="ER59" s="203"/>
      <c r="ES59" s="203"/>
      <c r="ET59" s="203"/>
      <c r="EU59" s="203"/>
      <c r="EV59" s="203"/>
      <c r="EW59" s="203"/>
      <c r="EX59" s="203"/>
      <c r="EY59" s="203"/>
      <c r="EZ59" s="203"/>
      <c r="FA59" s="203"/>
      <c r="FB59" s="203"/>
      <c r="FC59" s="203"/>
      <c r="FD59" s="203"/>
      <c r="FE59" s="203"/>
      <c r="FF59" s="203"/>
      <c r="FG59" s="203"/>
      <c r="FH59" s="203"/>
      <c r="FI59" s="203"/>
      <c r="FJ59" s="203"/>
      <c r="FK59" s="203"/>
      <c r="FL59" s="203"/>
      <c r="FM59" s="203"/>
      <c r="FN59" s="203"/>
      <c r="FO59" s="203"/>
      <c r="FP59" s="203"/>
      <c r="FQ59" s="203"/>
      <c r="FR59" s="203"/>
      <c r="FS59" s="203"/>
      <c r="FT59" s="203"/>
      <c r="FU59" s="203"/>
      <c r="FV59" s="203"/>
      <c r="FW59" s="203"/>
      <c r="FX59" s="203"/>
      <c r="FY59" s="203"/>
      <c r="FZ59" s="203"/>
      <c r="GA59" s="203"/>
      <c r="GB59" s="203"/>
      <c r="GC59" s="203"/>
      <c r="GD59" s="203"/>
      <c r="GE59" s="203"/>
      <c r="GF59" s="203"/>
      <c r="GG59" s="203"/>
      <c r="GH59" s="203"/>
      <c r="GI59" s="203"/>
      <c r="GJ59" s="203"/>
      <c r="GK59" s="203"/>
      <c r="GL59" s="203"/>
      <c r="GM59" s="203"/>
      <c r="GN59" s="203"/>
      <c r="GO59" s="203"/>
      <c r="GP59" s="203"/>
      <c r="GQ59" s="203"/>
      <c r="GR59" s="203"/>
      <c r="GS59" s="203"/>
      <c r="GT59" s="203"/>
      <c r="GU59" s="203"/>
      <c r="GV59" s="203"/>
      <c r="GW59" s="203"/>
      <c r="GX59" s="203"/>
      <c r="GY59" s="203"/>
      <c r="GZ59" s="203"/>
      <c r="HA59" s="203"/>
      <c r="HB59" s="203"/>
      <c r="HC59" s="203"/>
      <c r="HD59" s="203"/>
      <c r="HE59" s="203"/>
      <c r="HF59" s="203"/>
      <c r="HG59" s="203"/>
      <c r="HH59" s="203"/>
      <c r="HI59" s="203"/>
      <c r="HJ59" s="203"/>
      <c r="HK59" s="203"/>
      <c r="HL59" s="203"/>
      <c r="HM59" s="203"/>
      <c r="HN59" s="203"/>
      <c r="HO59" s="203"/>
      <c r="HP59" s="203"/>
      <c r="HQ59" s="203"/>
      <c r="HR59" s="203"/>
      <c r="HS59" s="203"/>
      <c r="HT59" s="203"/>
      <c r="HU59" s="203"/>
      <c r="HV59" s="203"/>
      <c r="HW59" s="203"/>
      <c r="HX59" s="203"/>
      <c r="HY59" s="203"/>
      <c r="HZ59" s="203"/>
      <c r="IA59" s="203"/>
      <c r="IB59" s="203"/>
      <c r="IC59" s="203"/>
      <c r="ID59" s="203"/>
      <c r="IE59" s="203"/>
      <c r="IF59" s="203"/>
      <c r="IG59" s="203"/>
    </row>
    <row r="60" spans="1:241">
      <c r="A60" s="459"/>
    </row>
    <row r="77" spans="1:8">
      <c r="A77" s="200"/>
      <c r="C77" s="200"/>
      <c r="D77" s="200"/>
      <c r="E77" s="200"/>
      <c r="F77" s="200"/>
      <c r="G77" s="200"/>
      <c r="H77" s="200"/>
    </row>
    <row r="81" spans="1:8">
      <c r="A81" s="200"/>
      <c r="C81" s="200"/>
      <c r="D81" s="200"/>
      <c r="E81" s="200"/>
      <c r="F81" s="200"/>
      <c r="G81" s="200"/>
      <c r="H81" s="200"/>
    </row>
  </sheetData>
  <mergeCells count="18">
    <mergeCell ref="E5:H5"/>
    <mergeCell ref="A59:B59"/>
    <mergeCell ref="L1:M1"/>
    <mergeCell ref="A2:M2"/>
    <mergeCell ref="A3:M3"/>
    <mergeCell ref="L4:M4"/>
    <mergeCell ref="A5:A8"/>
    <mergeCell ref="B5:B8"/>
    <mergeCell ref="C5:C8"/>
    <mergeCell ref="D5:D8"/>
    <mergeCell ref="E6:E8"/>
    <mergeCell ref="F6:G7"/>
    <mergeCell ref="H6:H8"/>
    <mergeCell ref="I6:J6"/>
    <mergeCell ref="I7:I8"/>
    <mergeCell ref="J7:J8"/>
    <mergeCell ref="K6:K8"/>
    <mergeCell ref="L6:M7"/>
  </mergeCells>
  <printOptions horizontalCentered="1"/>
  <pageMargins left="0.118110236220472" right="0.118110236220472" top="0.74803149606299202" bottom="0.74803149606299202" header="0.31496062992126" footer="0.31496062992126"/>
  <pageSetup paperSize="9"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94"/>
  <sheetViews>
    <sheetView zoomScale="89" zoomScaleNormal="89" workbookViewId="0">
      <selection activeCell="F18" sqref="F18"/>
    </sheetView>
  </sheetViews>
  <sheetFormatPr defaultColWidth="19.28515625" defaultRowHeight="15"/>
  <cols>
    <col min="1" max="1" width="5.85546875" customWidth="1"/>
    <col min="2" max="2" width="6" customWidth="1"/>
    <col min="4" max="4" width="25" customWidth="1"/>
    <col min="10" max="10" width="19.28515625" style="33"/>
  </cols>
  <sheetData>
    <row r="1" spans="1:15" ht="15" customHeight="1"/>
    <row r="2" spans="1:15" ht="15" customHeight="1"/>
    <row r="3" spans="1:15" ht="20.25" customHeight="1"/>
    <row r="6" spans="1:15" ht="15" customHeight="1"/>
    <row r="8" spans="1:15" ht="15.75" customHeight="1">
      <c r="A8" s="378" t="s">
        <v>2</v>
      </c>
      <c r="B8" s="5"/>
      <c r="C8" s="378" t="s">
        <v>75</v>
      </c>
      <c r="D8" s="381" t="s">
        <v>76</v>
      </c>
      <c r="E8" s="382"/>
      <c r="F8" s="382"/>
      <c r="G8" s="382"/>
      <c r="H8" s="382"/>
      <c r="I8" s="383"/>
      <c r="J8" s="381" t="s">
        <v>77</v>
      </c>
      <c r="K8" s="382"/>
      <c r="L8" s="382"/>
      <c r="M8" s="382"/>
      <c r="N8" s="382"/>
      <c r="O8" s="383"/>
    </row>
    <row r="9" spans="1:15">
      <c r="A9" s="379"/>
      <c r="B9" s="6"/>
      <c r="C9" s="379"/>
      <c r="D9" s="378" t="s">
        <v>78</v>
      </c>
      <c r="E9" s="378" t="s">
        <v>15</v>
      </c>
      <c r="F9" s="378" t="s">
        <v>79</v>
      </c>
      <c r="G9" s="381" t="s">
        <v>80</v>
      </c>
      <c r="H9" s="382"/>
      <c r="I9" s="383"/>
      <c r="J9" s="384" t="s">
        <v>78</v>
      </c>
      <c r="K9" s="378" t="s">
        <v>15</v>
      </c>
      <c r="L9" s="378" t="s">
        <v>79</v>
      </c>
      <c r="M9" s="381" t="s">
        <v>80</v>
      </c>
      <c r="N9" s="382"/>
      <c r="O9" s="383"/>
    </row>
    <row r="10" spans="1:15">
      <c r="A10" s="380"/>
      <c r="B10" s="7"/>
      <c r="C10" s="380"/>
      <c r="D10" s="380"/>
      <c r="E10" s="380"/>
      <c r="F10" s="380"/>
      <c r="G10" s="1" t="s">
        <v>81</v>
      </c>
      <c r="H10" s="1" t="s">
        <v>82</v>
      </c>
      <c r="I10" s="1" t="s">
        <v>83</v>
      </c>
      <c r="J10" s="385"/>
      <c r="K10" s="380"/>
      <c r="L10" s="380"/>
      <c r="M10" s="1" t="s">
        <v>81</v>
      </c>
      <c r="N10" s="1" t="s">
        <v>82</v>
      </c>
      <c r="O10" s="1" t="s">
        <v>83</v>
      </c>
    </row>
    <row r="11" spans="1:15">
      <c r="A11" s="1" t="s">
        <v>23</v>
      </c>
      <c r="B11" s="1"/>
      <c r="C11" s="1" t="s">
        <v>57</v>
      </c>
      <c r="D11" s="1" t="s">
        <v>84</v>
      </c>
      <c r="E11" s="1">
        <v>2</v>
      </c>
      <c r="F11" s="1" t="s">
        <v>85</v>
      </c>
      <c r="G11" s="1">
        <v>4</v>
      </c>
      <c r="H11" s="1">
        <v>5</v>
      </c>
      <c r="I11" s="1">
        <v>6</v>
      </c>
      <c r="J11" s="34" t="s">
        <v>86</v>
      </c>
      <c r="K11" s="1">
        <v>8</v>
      </c>
      <c r="L11" s="1" t="s">
        <v>87</v>
      </c>
      <c r="M11" s="1">
        <v>10</v>
      </c>
      <c r="N11" s="1">
        <v>11</v>
      </c>
      <c r="O11" s="1">
        <v>12</v>
      </c>
    </row>
    <row r="12" spans="1:15">
      <c r="A12" s="2"/>
      <c r="B12" s="2"/>
      <c r="C12" s="3" t="s">
        <v>213</v>
      </c>
      <c r="D12" s="41">
        <v>1705040436905</v>
      </c>
      <c r="E12" s="42">
        <v>49627031962</v>
      </c>
      <c r="F12" s="42">
        <v>1655413404943</v>
      </c>
      <c r="G12" s="42">
        <v>1287386695569</v>
      </c>
      <c r="H12" s="42">
        <v>311695377936</v>
      </c>
      <c r="I12" s="42">
        <v>56331331438</v>
      </c>
      <c r="J12" s="42">
        <v>8483837412595</v>
      </c>
      <c r="K12" s="42">
        <v>244575669009</v>
      </c>
      <c r="L12" s="42">
        <v>8239261743586</v>
      </c>
      <c r="M12" s="42">
        <v>5180353097205</v>
      </c>
      <c r="N12" s="42">
        <v>2616073128559</v>
      </c>
      <c r="O12" s="42">
        <v>442835517822</v>
      </c>
    </row>
    <row r="13" spans="1:15" ht="26.25">
      <c r="A13" s="2"/>
      <c r="B13" s="2"/>
      <c r="C13" s="3" t="s">
        <v>214</v>
      </c>
      <c r="D13" s="41">
        <v>1680674599945</v>
      </c>
      <c r="E13" s="42">
        <v>25261195002</v>
      </c>
      <c r="F13" s="42">
        <v>1655413404943</v>
      </c>
      <c r="G13" s="42">
        <v>1287386695569</v>
      </c>
      <c r="H13" s="42">
        <v>311695377936</v>
      </c>
      <c r="I13" s="42">
        <v>56331331438</v>
      </c>
      <c r="J13" s="42">
        <v>8235791724304</v>
      </c>
      <c r="K13" s="42">
        <v>-3470019282</v>
      </c>
      <c r="L13" s="42">
        <v>8239261743586</v>
      </c>
      <c r="M13" s="42">
        <v>5180353097205</v>
      </c>
      <c r="N13" s="42">
        <v>2616073128559</v>
      </c>
      <c r="O13" s="42">
        <v>442835517822</v>
      </c>
    </row>
    <row r="14" spans="1:15" s="33" customFormat="1" ht="26.25">
      <c r="A14" s="35" t="s">
        <v>23</v>
      </c>
      <c r="B14" s="35"/>
      <c r="C14" s="36" t="s">
        <v>88</v>
      </c>
      <c r="D14" s="41">
        <v>203653824495</v>
      </c>
      <c r="E14" s="42">
        <v>49627031962</v>
      </c>
      <c r="F14" s="42">
        <v>154026792533</v>
      </c>
      <c r="G14" s="42">
        <v>68523695569</v>
      </c>
      <c r="H14" s="42">
        <v>82052060936</v>
      </c>
      <c r="I14" s="42">
        <v>3451036028</v>
      </c>
      <c r="J14" s="42">
        <v>1285986991927</v>
      </c>
      <c r="K14" s="42">
        <v>244575669009</v>
      </c>
      <c r="L14" s="42">
        <v>1041411322918</v>
      </c>
      <c r="M14" s="42">
        <v>494244365622</v>
      </c>
      <c r="N14" s="42">
        <v>519099481589</v>
      </c>
      <c r="O14" s="42">
        <v>28067475707</v>
      </c>
    </row>
    <row r="15" spans="1:15" ht="26.25">
      <c r="A15" s="2"/>
      <c r="B15" s="2"/>
      <c r="C15" s="3" t="s">
        <v>215</v>
      </c>
      <c r="D15" s="41">
        <v>179287987535</v>
      </c>
      <c r="E15" s="42">
        <v>25261195002</v>
      </c>
      <c r="F15" s="42">
        <v>154026792533</v>
      </c>
      <c r="G15" s="42">
        <v>68523695569</v>
      </c>
      <c r="H15" s="42">
        <v>82052060936</v>
      </c>
      <c r="I15" s="42">
        <v>3451036028</v>
      </c>
      <c r="J15" s="42">
        <v>1037941303636</v>
      </c>
      <c r="K15" s="42">
        <v>-3470019282</v>
      </c>
      <c r="L15" s="42">
        <v>1041411322918</v>
      </c>
      <c r="M15" s="42">
        <v>494244365622</v>
      </c>
      <c r="N15" s="42">
        <v>519099481589</v>
      </c>
      <c r="O15" s="42">
        <v>28067475707</v>
      </c>
    </row>
    <row r="16" spans="1:15" s="33" customFormat="1" ht="26.25">
      <c r="A16" s="35" t="s">
        <v>24</v>
      </c>
      <c r="B16" s="35" t="s">
        <v>320</v>
      </c>
      <c r="C16" s="36" t="s">
        <v>216</v>
      </c>
      <c r="D16" s="41">
        <v>173724524220</v>
      </c>
      <c r="E16" s="42">
        <v>19697731687</v>
      </c>
      <c r="F16" s="42">
        <v>154026792533</v>
      </c>
      <c r="G16" s="42">
        <v>68523695569</v>
      </c>
      <c r="H16" s="42">
        <v>82052060936</v>
      </c>
      <c r="I16" s="42">
        <v>3451036028</v>
      </c>
      <c r="J16" s="42">
        <v>1179438325790</v>
      </c>
      <c r="K16" s="42">
        <v>138027002872</v>
      </c>
      <c r="L16" s="42">
        <v>1041411322918</v>
      </c>
      <c r="M16" s="42">
        <v>494244365622</v>
      </c>
      <c r="N16" s="42">
        <v>519099481589</v>
      </c>
      <c r="O16" s="42">
        <v>28067475707</v>
      </c>
    </row>
    <row r="17" spans="1:15" ht="51.75">
      <c r="A17" s="4">
        <v>1</v>
      </c>
      <c r="B17" s="4"/>
      <c r="C17" s="3" t="s">
        <v>217</v>
      </c>
      <c r="D17" s="41">
        <v>34879139428</v>
      </c>
      <c r="E17" s="42">
        <v>0</v>
      </c>
      <c r="F17" s="42">
        <v>34879139428</v>
      </c>
      <c r="G17" s="42">
        <v>33368582535</v>
      </c>
      <c r="H17" s="42">
        <v>1510556893</v>
      </c>
      <c r="I17" s="42">
        <v>0</v>
      </c>
      <c r="J17" s="42">
        <v>246774840969</v>
      </c>
      <c r="K17" s="42">
        <v>0</v>
      </c>
      <c r="L17" s="42">
        <v>246774840969</v>
      </c>
      <c r="M17" s="42">
        <v>233809161519</v>
      </c>
      <c r="N17" s="42">
        <v>12965679450</v>
      </c>
      <c r="O17" s="42">
        <v>0</v>
      </c>
    </row>
    <row r="18" spans="1:15" s="33" customFormat="1" ht="64.5">
      <c r="A18" s="35" t="s">
        <v>89</v>
      </c>
      <c r="B18" s="35" t="s">
        <v>170</v>
      </c>
      <c r="C18" s="36" t="s">
        <v>218</v>
      </c>
      <c r="D18" s="41">
        <v>33972981186</v>
      </c>
      <c r="E18" s="42">
        <v>0</v>
      </c>
      <c r="F18" s="42">
        <v>33972981186</v>
      </c>
      <c r="G18" s="42">
        <v>32532622599</v>
      </c>
      <c r="H18" s="42">
        <v>1440358587</v>
      </c>
      <c r="I18" s="42">
        <v>0</v>
      </c>
      <c r="J18" s="42">
        <v>228303510976</v>
      </c>
      <c r="K18" s="42">
        <v>0</v>
      </c>
      <c r="L18" s="42">
        <v>228303510976</v>
      </c>
      <c r="M18" s="42">
        <v>217108689564</v>
      </c>
      <c r="N18" s="42">
        <v>11194821412</v>
      </c>
      <c r="O18" s="42">
        <v>0</v>
      </c>
    </row>
    <row r="19" spans="1:15" s="33" customFormat="1" ht="39">
      <c r="A19" s="35" t="s">
        <v>219</v>
      </c>
      <c r="B19" s="35" t="s">
        <v>333</v>
      </c>
      <c r="C19" s="36" t="s">
        <v>90</v>
      </c>
      <c r="D19" s="41">
        <v>14255775628</v>
      </c>
      <c r="E19" s="42">
        <v>0</v>
      </c>
      <c r="F19" s="42">
        <v>14255775628</v>
      </c>
      <c r="G19" s="42">
        <v>12830198053</v>
      </c>
      <c r="H19" s="42">
        <v>1425577575</v>
      </c>
      <c r="I19" s="42">
        <v>0</v>
      </c>
      <c r="J19" s="42">
        <v>99096095636</v>
      </c>
      <c r="K19" s="42">
        <v>0</v>
      </c>
      <c r="L19" s="42">
        <v>99096095636</v>
      </c>
      <c r="M19" s="42">
        <v>89141677527</v>
      </c>
      <c r="N19" s="42">
        <v>9954418109</v>
      </c>
      <c r="O19" s="42">
        <v>0</v>
      </c>
    </row>
    <row r="20" spans="1:15" ht="39" customHeight="1">
      <c r="A20" s="2"/>
      <c r="B20" s="2"/>
      <c r="C20" s="3" t="s">
        <v>300</v>
      </c>
      <c r="D20" s="41">
        <v>0</v>
      </c>
      <c r="E20" s="42">
        <v>0</v>
      </c>
      <c r="F20" s="42">
        <v>0</v>
      </c>
      <c r="G20" s="42">
        <v>0</v>
      </c>
      <c r="H20" s="42">
        <v>0</v>
      </c>
      <c r="I20" s="42">
        <v>0</v>
      </c>
      <c r="J20" s="42">
        <v>0</v>
      </c>
      <c r="K20" s="42">
        <v>0</v>
      </c>
      <c r="L20" s="42">
        <v>0</v>
      </c>
      <c r="M20" s="42">
        <v>0</v>
      </c>
      <c r="N20" s="42">
        <v>0</v>
      </c>
      <c r="O20" s="42">
        <v>0</v>
      </c>
    </row>
    <row r="21" spans="1:15" ht="51.75">
      <c r="A21" s="4" t="s">
        <v>220</v>
      </c>
      <c r="B21" s="4"/>
      <c r="C21" s="3" t="s">
        <v>221</v>
      </c>
      <c r="D21" s="41">
        <v>0</v>
      </c>
      <c r="E21" s="42">
        <v>0</v>
      </c>
      <c r="F21" s="42">
        <v>0</v>
      </c>
      <c r="G21" s="42">
        <v>0</v>
      </c>
      <c r="H21" s="42">
        <v>0</v>
      </c>
      <c r="I21" s="42">
        <v>0</v>
      </c>
      <c r="J21" s="42">
        <v>0</v>
      </c>
      <c r="K21" s="42">
        <v>0</v>
      </c>
      <c r="L21" s="42">
        <v>0</v>
      </c>
      <c r="M21" s="42">
        <v>0</v>
      </c>
      <c r="N21" s="42">
        <v>0</v>
      </c>
      <c r="O21" s="42">
        <v>0</v>
      </c>
    </row>
    <row r="22" spans="1:15" ht="51.75">
      <c r="A22" s="2"/>
      <c r="B22" s="2"/>
      <c r="C22" s="3" t="s">
        <v>222</v>
      </c>
      <c r="D22" s="41">
        <v>0</v>
      </c>
      <c r="E22" s="42">
        <v>0</v>
      </c>
      <c r="F22" s="42">
        <v>0</v>
      </c>
      <c r="G22" s="42">
        <v>0</v>
      </c>
      <c r="H22" s="42">
        <v>0</v>
      </c>
      <c r="I22" s="42">
        <v>0</v>
      </c>
      <c r="J22" s="42">
        <v>0</v>
      </c>
      <c r="K22" s="42">
        <v>0</v>
      </c>
      <c r="L22" s="42">
        <v>0</v>
      </c>
      <c r="M22" s="42">
        <v>0</v>
      </c>
      <c r="N22" s="42">
        <v>0</v>
      </c>
      <c r="O22" s="42">
        <v>0</v>
      </c>
    </row>
    <row r="23" spans="1:15" s="33" customFormat="1" ht="26.25">
      <c r="A23" s="35" t="s">
        <v>223</v>
      </c>
      <c r="B23" s="35" t="s">
        <v>334</v>
      </c>
      <c r="C23" s="36" t="s">
        <v>224</v>
      </c>
      <c r="D23" s="41">
        <v>139647573</v>
      </c>
      <c r="E23" s="42">
        <v>0</v>
      </c>
      <c r="F23" s="42">
        <v>139647573</v>
      </c>
      <c r="G23" s="42">
        <v>125682815</v>
      </c>
      <c r="H23" s="42">
        <v>13964758</v>
      </c>
      <c r="I23" s="42">
        <v>0</v>
      </c>
      <c r="J23" s="42">
        <v>12133775446</v>
      </c>
      <c r="K23" s="42">
        <v>0</v>
      </c>
      <c r="L23" s="42">
        <v>12133775446</v>
      </c>
      <c r="M23" s="42">
        <v>10920397895</v>
      </c>
      <c r="N23" s="42">
        <v>1213377551</v>
      </c>
      <c r="O23" s="42">
        <v>0</v>
      </c>
    </row>
    <row r="24" spans="1:15" ht="64.5">
      <c r="A24" s="2"/>
      <c r="B24" s="2"/>
      <c r="C24" s="3" t="s">
        <v>301</v>
      </c>
      <c r="D24" s="41">
        <v>0</v>
      </c>
      <c r="E24" s="42">
        <v>0</v>
      </c>
      <c r="F24" s="42">
        <v>0</v>
      </c>
      <c r="G24" s="42">
        <v>0</v>
      </c>
      <c r="H24" s="42">
        <v>0</v>
      </c>
      <c r="I24" s="42">
        <v>0</v>
      </c>
      <c r="J24" s="42">
        <v>0</v>
      </c>
      <c r="K24" s="42">
        <v>0</v>
      </c>
      <c r="L24" s="42">
        <v>0</v>
      </c>
      <c r="M24" s="42">
        <v>0</v>
      </c>
      <c r="N24" s="42">
        <v>0</v>
      </c>
      <c r="O24" s="42">
        <v>0</v>
      </c>
    </row>
    <row r="25" spans="1:15">
      <c r="A25" s="4" t="s">
        <v>225</v>
      </c>
      <c r="B25" s="4" t="s">
        <v>196</v>
      </c>
      <c r="C25" s="3" t="s">
        <v>28</v>
      </c>
      <c r="D25" s="41">
        <v>19577557985</v>
      </c>
      <c r="E25" s="42">
        <v>0</v>
      </c>
      <c r="F25" s="42">
        <v>19577557985</v>
      </c>
      <c r="G25" s="42">
        <v>19576741731</v>
      </c>
      <c r="H25" s="42">
        <v>816254</v>
      </c>
      <c r="I25" s="42">
        <v>0</v>
      </c>
      <c r="J25" s="42">
        <v>117073639894</v>
      </c>
      <c r="K25" s="42">
        <v>0</v>
      </c>
      <c r="L25" s="42">
        <v>117073639894</v>
      </c>
      <c r="M25" s="42">
        <v>117046614142</v>
      </c>
      <c r="N25" s="42">
        <v>27025752</v>
      </c>
      <c r="O25" s="42">
        <v>0</v>
      </c>
    </row>
    <row r="26" spans="1:15" ht="77.25">
      <c r="A26" s="2"/>
      <c r="B26" s="2"/>
      <c r="C26" s="3" t="s">
        <v>302</v>
      </c>
      <c r="D26" s="41">
        <v>0</v>
      </c>
      <c r="E26" s="42">
        <v>0</v>
      </c>
      <c r="F26" s="42">
        <v>0</v>
      </c>
      <c r="G26" s="42">
        <v>0</v>
      </c>
      <c r="H26" s="42">
        <v>0</v>
      </c>
      <c r="I26" s="42">
        <v>0</v>
      </c>
      <c r="J26" s="42">
        <v>0</v>
      </c>
      <c r="K26" s="42">
        <v>0</v>
      </c>
      <c r="L26" s="42">
        <v>0</v>
      </c>
      <c r="M26" s="42">
        <v>0</v>
      </c>
      <c r="N26" s="42">
        <v>0</v>
      </c>
      <c r="O26" s="42">
        <v>0</v>
      </c>
    </row>
    <row r="27" spans="1:15" ht="26.25">
      <c r="A27" s="2"/>
      <c r="B27" s="2" t="s">
        <v>197</v>
      </c>
      <c r="C27" s="3" t="s">
        <v>226</v>
      </c>
      <c r="D27" s="41">
        <v>19564182295</v>
      </c>
      <c r="E27" s="42">
        <v>0</v>
      </c>
      <c r="F27" s="42">
        <v>19564182295</v>
      </c>
      <c r="G27" s="42">
        <v>19564182295</v>
      </c>
      <c r="H27" s="42">
        <v>0</v>
      </c>
      <c r="I27" s="42">
        <v>0</v>
      </c>
      <c r="J27" s="42">
        <v>117002470787</v>
      </c>
      <c r="K27" s="42">
        <v>0</v>
      </c>
      <c r="L27" s="42">
        <v>117002470787</v>
      </c>
      <c r="M27" s="42">
        <v>117002470787</v>
      </c>
      <c r="N27" s="42">
        <v>0</v>
      </c>
      <c r="O27" s="42">
        <v>0</v>
      </c>
    </row>
    <row r="28" spans="1:15" ht="39">
      <c r="A28" s="4" t="s">
        <v>227</v>
      </c>
      <c r="B28" s="4"/>
      <c r="C28" s="3" t="s">
        <v>303</v>
      </c>
      <c r="D28" s="41">
        <v>0</v>
      </c>
      <c r="E28" s="42">
        <v>0</v>
      </c>
      <c r="F28" s="42">
        <v>0</v>
      </c>
      <c r="G28" s="42">
        <v>0</v>
      </c>
      <c r="H28" s="42">
        <v>0</v>
      </c>
      <c r="I28" s="42">
        <v>0</v>
      </c>
      <c r="J28" s="42">
        <v>0</v>
      </c>
      <c r="K28" s="42">
        <v>0</v>
      </c>
      <c r="L28" s="42">
        <v>0</v>
      </c>
      <c r="M28" s="42">
        <v>0</v>
      </c>
      <c r="N28" s="42">
        <v>0</v>
      </c>
      <c r="O28" s="42">
        <v>0</v>
      </c>
    </row>
    <row r="29" spans="1:15" s="33" customFormat="1" ht="64.5">
      <c r="A29" s="35" t="s">
        <v>91</v>
      </c>
      <c r="B29" s="35" t="s">
        <v>335</v>
      </c>
      <c r="C29" s="36" t="s">
        <v>228</v>
      </c>
      <c r="D29" s="41">
        <v>906158242</v>
      </c>
      <c r="E29" s="42">
        <v>0</v>
      </c>
      <c r="F29" s="42">
        <v>906158242</v>
      </c>
      <c r="G29" s="42">
        <v>835959936</v>
      </c>
      <c r="H29" s="42">
        <v>70198306</v>
      </c>
      <c r="I29" s="42">
        <v>0</v>
      </c>
      <c r="J29" s="42">
        <v>18471329993</v>
      </c>
      <c r="K29" s="42">
        <v>0</v>
      </c>
      <c r="L29" s="42">
        <v>18471329993</v>
      </c>
      <c r="M29" s="42">
        <v>16700471955</v>
      </c>
      <c r="N29" s="42">
        <v>1770858038</v>
      </c>
      <c r="O29" s="42">
        <v>0</v>
      </c>
    </row>
    <row r="30" spans="1:15" ht="39">
      <c r="A30" s="4" t="s">
        <v>229</v>
      </c>
      <c r="B30" s="4" t="s">
        <v>336</v>
      </c>
      <c r="C30" s="3" t="s">
        <v>90</v>
      </c>
      <c r="D30" s="41">
        <v>617667187</v>
      </c>
      <c r="E30" s="42">
        <v>0</v>
      </c>
      <c r="F30" s="42">
        <v>617667187</v>
      </c>
      <c r="G30" s="42">
        <v>553980467</v>
      </c>
      <c r="H30" s="42">
        <v>63686720</v>
      </c>
      <c r="I30" s="42">
        <v>0</v>
      </c>
      <c r="J30" s="42">
        <v>12029918058</v>
      </c>
      <c r="K30" s="42">
        <v>0</v>
      </c>
      <c r="L30" s="42">
        <v>12029918058</v>
      </c>
      <c r="M30" s="42">
        <v>10821358217</v>
      </c>
      <c r="N30" s="42">
        <v>1208559841</v>
      </c>
      <c r="O30" s="42">
        <v>0</v>
      </c>
    </row>
    <row r="31" spans="1:15" ht="115.5">
      <c r="A31" s="2"/>
      <c r="B31" s="2"/>
      <c r="C31" s="3" t="s">
        <v>300</v>
      </c>
      <c r="D31" s="41">
        <v>0</v>
      </c>
      <c r="E31" s="42">
        <v>0</v>
      </c>
      <c r="F31" s="42">
        <v>0</v>
      </c>
      <c r="G31" s="42">
        <v>0</v>
      </c>
      <c r="H31" s="42">
        <v>0</v>
      </c>
      <c r="I31" s="42">
        <v>0</v>
      </c>
      <c r="J31" s="42">
        <v>0</v>
      </c>
      <c r="K31" s="42">
        <v>0</v>
      </c>
      <c r="L31" s="42">
        <v>0</v>
      </c>
      <c r="M31" s="42">
        <v>0</v>
      </c>
      <c r="N31" s="42">
        <v>0</v>
      </c>
      <c r="O31" s="42">
        <v>0</v>
      </c>
    </row>
    <row r="32" spans="1:15" ht="51.75">
      <c r="A32" s="4" t="s">
        <v>230</v>
      </c>
      <c r="B32" s="4"/>
      <c r="C32" s="3" t="s">
        <v>221</v>
      </c>
      <c r="D32" s="41">
        <v>0</v>
      </c>
      <c r="E32" s="42">
        <v>0</v>
      </c>
      <c r="F32" s="42">
        <v>0</v>
      </c>
      <c r="G32" s="42">
        <v>0</v>
      </c>
      <c r="H32" s="42">
        <v>0</v>
      </c>
      <c r="I32" s="42">
        <v>0</v>
      </c>
      <c r="J32" s="42">
        <v>0</v>
      </c>
      <c r="K32" s="42">
        <v>0</v>
      </c>
      <c r="L32" s="42">
        <v>0</v>
      </c>
      <c r="M32" s="42">
        <v>0</v>
      </c>
      <c r="N32" s="42">
        <v>0</v>
      </c>
      <c r="O32" s="42">
        <v>0</v>
      </c>
    </row>
    <row r="33" spans="1:15" ht="39" customHeight="1">
      <c r="A33" s="2"/>
      <c r="B33" s="2"/>
      <c r="C33" s="3" t="s">
        <v>222</v>
      </c>
      <c r="D33" s="41">
        <v>0</v>
      </c>
      <c r="E33" s="42">
        <v>0</v>
      </c>
      <c r="F33" s="42">
        <v>0</v>
      </c>
      <c r="G33" s="42">
        <v>0</v>
      </c>
      <c r="H33" s="42">
        <v>0</v>
      </c>
      <c r="I33" s="42">
        <v>0</v>
      </c>
      <c r="J33" s="42">
        <v>0</v>
      </c>
      <c r="K33" s="42">
        <v>0</v>
      </c>
      <c r="L33" s="42">
        <v>0</v>
      </c>
      <c r="M33" s="42">
        <v>0</v>
      </c>
      <c r="N33" s="42">
        <v>0</v>
      </c>
      <c r="O33" s="42">
        <v>0</v>
      </c>
    </row>
    <row r="34" spans="1:15" ht="26.25">
      <c r="A34" s="4" t="s">
        <v>231</v>
      </c>
      <c r="B34" s="4" t="s">
        <v>337</v>
      </c>
      <c r="C34" s="3" t="s">
        <v>224</v>
      </c>
      <c r="D34" s="41">
        <v>45690721</v>
      </c>
      <c r="E34" s="42">
        <v>0</v>
      </c>
      <c r="F34" s="42">
        <v>45690721</v>
      </c>
      <c r="G34" s="42">
        <v>39201648</v>
      </c>
      <c r="H34" s="42">
        <v>6489073</v>
      </c>
      <c r="I34" s="42">
        <v>0</v>
      </c>
      <c r="J34" s="42">
        <v>5554282499</v>
      </c>
      <c r="K34" s="42">
        <v>0</v>
      </c>
      <c r="L34" s="42">
        <v>5554282499</v>
      </c>
      <c r="M34" s="42">
        <v>4993191633</v>
      </c>
      <c r="N34" s="42">
        <v>561090866</v>
      </c>
      <c r="O34" s="42">
        <v>0</v>
      </c>
    </row>
    <row r="35" spans="1:15" ht="64.5">
      <c r="A35" s="2"/>
      <c r="B35" s="2"/>
      <c r="C35" s="3" t="s">
        <v>304</v>
      </c>
      <c r="D35" s="41">
        <v>0</v>
      </c>
      <c r="E35" s="42">
        <v>0</v>
      </c>
      <c r="F35" s="42">
        <v>0</v>
      </c>
      <c r="G35" s="42">
        <v>0</v>
      </c>
      <c r="H35" s="42">
        <v>0</v>
      </c>
      <c r="I35" s="42">
        <v>0</v>
      </c>
      <c r="J35" s="42">
        <v>0</v>
      </c>
      <c r="K35" s="42">
        <v>0</v>
      </c>
      <c r="L35" s="42">
        <v>0</v>
      </c>
      <c r="M35" s="42">
        <v>0</v>
      </c>
      <c r="N35" s="42">
        <v>0</v>
      </c>
      <c r="O35" s="42">
        <v>0</v>
      </c>
    </row>
    <row r="36" spans="1:15">
      <c r="A36" s="4" t="s">
        <v>232</v>
      </c>
      <c r="B36" s="4" t="s">
        <v>338</v>
      </c>
      <c r="C36" s="3" t="s">
        <v>28</v>
      </c>
      <c r="D36" s="41">
        <v>242800334</v>
      </c>
      <c r="E36" s="42">
        <v>0</v>
      </c>
      <c r="F36" s="42">
        <v>242800334</v>
      </c>
      <c r="G36" s="42">
        <v>242777821</v>
      </c>
      <c r="H36" s="42">
        <v>22513</v>
      </c>
      <c r="I36" s="42">
        <v>0</v>
      </c>
      <c r="J36" s="42">
        <v>887129436</v>
      </c>
      <c r="K36" s="42">
        <v>0</v>
      </c>
      <c r="L36" s="42">
        <v>887129436</v>
      </c>
      <c r="M36" s="42">
        <v>885922105</v>
      </c>
      <c r="N36" s="42">
        <v>1207331</v>
      </c>
      <c r="O36" s="42">
        <v>0</v>
      </c>
    </row>
    <row r="37" spans="1:15" ht="77.25">
      <c r="A37" s="2"/>
      <c r="B37" s="2"/>
      <c r="C37" s="3" t="s">
        <v>302</v>
      </c>
      <c r="D37" s="41">
        <v>0</v>
      </c>
      <c r="E37" s="42">
        <v>0</v>
      </c>
      <c r="F37" s="42">
        <v>0</v>
      </c>
      <c r="G37" s="42">
        <v>0</v>
      </c>
      <c r="H37" s="42">
        <v>0</v>
      </c>
      <c r="I37" s="42">
        <v>0</v>
      </c>
      <c r="J37" s="42">
        <v>0</v>
      </c>
      <c r="K37" s="42">
        <v>0</v>
      </c>
      <c r="L37" s="42">
        <v>0</v>
      </c>
      <c r="M37" s="42">
        <v>0</v>
      </c>
      <c r="N37" s="42">
        <v>0</v>
      </c>
      <c r="O37" s="42">
        <v>0</v>
      </c>
    </row>
    <row r="38" spans="1:15" ht="26.25">
      <c r="A38" s="2"/>
      <c r="B38" s="2"/>
      <c r="C38" s="3" t="s">
        <v>233</v>
      </c>
      <c r="D38" s="41">
        <v>0</v>
      </c>
      <c r="E38" s="42">
        <v>0</v>
      </c>
      <c r="F38" s="42">
        <v>0</v>
      </c>
      <c r="G38" s="42">
        <v>0</v>
      </c>
      <c r="H38" s="42">
        <v>0</v>
      </c>
      <c r="I38" s="42">
        <v>0</v>
      </c>
      <c r="J38" s="42">
        <v>0</v>
      </c>
      <c r="K38" s="42">
        <v>0</v>
      </c>
      <c r="L38" s="42">
        <v>0</v>
      </c>
      <c r="M38" s="42">
        <v>0</v>
      </c>
      <c r="N38" s="42">
        <v>0</v>
      </c>
      <c r="O38" s="42">
        <v>0</v>
      </c>
    </row>
    <row r="39" spans="1:15" ht="39">
      <c r="A39" s="4" t="s">
        <v>234</v>
      </c>
      <c r="B39" s="4"/>
      <c r="C39" s="3" t="s">
        <v>303</v>
      </c>
      <c r="D39" s="41">
        <v>0</v>
      </c>
      <c r="E39" s="42">
        <v>0</v>
      </c>
      <c r="F39" s="42">
        <v>0</v>
      </c>
      <c r="G39" s="42">
        <v>0</v>
      </c>
      <c r="H39" s="42">
        <v>0</v>
      </c>
      <c r="I39" s="42">
        <v>0</v>
      </c>
      <c r="J39" s="42">
        <v>0</v>
      </c>
      <c r="K39" s="42">
        <v>0</v>
      </c>
      <c r="L39" s="42">
        <v>0</v>
      </c>
      <c r="M39" s="42">
        <v>0</v>
      </c>
      <c r="N39" s="42">
        <v>0</v>
      </c>
      <c r="O39" s="42">
        <v>0</v>
      </c>
    </row>
    <row r="40" spans="1:15" s="33" customFormat="1" ht="39">
      <c r="A40" s="35">
        <v>2</v>
      </c>
      <c r="B40" s="35" t="s">
        <v>175</v>
      </c>
      <c r="C40" s="36" t="s">
        <v>235</v>
      </c>
      <c r="D40" s="41">
        <v>0</v>
      </c>
      <c r="E40" s="42">
        <v>0</v>
      </c>
      <c r="F40" s="42">
        <v>0</v>
      </c>
      <c r="G40" s="42">
        <v>0</v>
      </c>
      <c r="H40" s="42">
        <v>0</v>
      </c>
      <c r="I40" s="42">
        <v>0</v>
      </c>
      <c r="J40" s="42">
        <v>6203416657</v>
      </c>
      <c r="K40" s="42">
        <v>0</v>
      </c>
      <c r="L40" s="42">
        <v>6203416657</v>
      </c>
      <c r="M40" s="42">
        <v>5583074981</v>
      </c>
      <c r="N40" s="42">
        <v>620341676</v>
      </c>
      <c r="O40" s="42">
        <v>0</v>
      </c>
    </row>
    <row r="41" spans="1:15" ht="43.5" customHeight="1">
      <c r="A41" s="4" t="s">
        <v>98</v>
      </c>
      <c r="B41" s="4" t="s">
        <v>339</v>
      </c>
      <c r="C41" s="3" t="s">
        <v>90</v>
      </c>
      <c r="D41" s="41">
        <v>0</v>
      </c>
      <c r="E41" s="42">
        <v>0</v>
      </c>
      <c r="F41" s="42">
        <v>0</v>
      </c>
      <c r="G41" s="42">
        <v>0</v>
      </c>
      <c r="H41" s="42">
        <v>0</v>
      </c>
      <c r="I41" s="42">
        <v>0</v>
      </c>
      <c r="J41" s="42">
        <v>2753418877</v>
      </c>
      <c r="K41" s="42">
        <v>0</v>
      </c>
      <c r="L41" s="42">
        <v>2753418877</v>
      </c>
      <c r="M41" s="42">
        <v>2478076986</v>
      </c>
      <c r="N41" s="42">
        <v>275341891</v>
      </c>
      <c r="O41" s="42">
        <v>0</v>
      </c>
    </row>
    <row r="42" spans="1:15" ht="115.5">
      <c r="A42" s="2"/>
      <c r="B42" s="2"/>
      <c r="C42" s="3" t="s">
        <v>300</v>
      </c>
      <c r="D42" s="41">
        <v>0</v>
      </c>
      <c r="E42" s="42">
        <v>0</v>
      </c>
      <c r="F42" s="42">
        <v>0</v>
      </c>
      <c r="G42" s="42">
        <v>0</v>
      </c>
      <c r="H42" s="42">
        <v>0</v>
      </c>
      <c r="I42" s="42">
        <v>0</v>
      </c>
      <c r="J42" s="42">
        <v>0</v>
      </c>
      <c r="K42" s="42">
        <v>0</v>
      </c>
      <c r="L42" s="42">
        <v>0</v>
      </c>
      <c r="M42" s="42">
        <v>0</v>
      </c>
      <c r="N42" s="42">
        <v>0</v>
      </c>
      <c r="O42" s="42">
        <v>0</v>
      </c>
    </row>
    <row r="43" spans="1:15" ht="51.75">
      <c r="A43" s="4" t="s">
        <v>99</v>
      </c>
      <c r="B43" s="4"/>
      <c r="C43" s="3" t="s">
        <v>221</v>
      </c>
      <c r="D43" s="41">
        <v>0</v>
      </c>
      <c r="E43" s="42">
        <v>0</v>
      </c>
      <c r="F43" s="42">
        <v>0</v>
      </c>
      <c r="G43" s="42">
        <v>0</v>
      </c>
      <c r="H43" s="42">
        <v>0</v>
      </c>
      <c r="I43" s="42">
        <v>0</v>
      </c>
      <c r="J43" s="42">
        <v>0</v>
      </c>
      <c r="K43" s="42">
        <v>0</v>
      </c>
      <c r="L43" s="42">
        <v>0</v>
      </c>
      <c r="M43" s="42">
        <v>0</v>
      </c>
      <c r="N43" s="42">
        <v>0</v>
      </c>
      <c r="O43" s="42">
        <v>0</v>
      </c>
    </row>
    <row r="44" spans="1:15" ht="51.75">
      <c r="A44" s="2"/>
      <c r="B44" s="2"/>
      <c r="C44" s="3" t="s">
        <v>222</v>
      </c>
      <c r="D44" s="41">
        <v>0</v>
      </c>
      <c r="E44" s="42">
        <v>0</v>
      </c>
      <c r="F44" s="42">
        <v>0</v>
      </c>
      <c r="G44" s="42">
        <v>0</v>
      </c>
      <c r="H44" s="42">
        <v>0</v>
      </c>
      <c r="I44" s="42">
        <v>0</v>
      </c>
      <c r="J44" s="42">
        <v>0</v>
      </c>
      <c r="K44" s="42">
        <v>0</v>
      </c>
      <c r="L44" s="42">
        <v>0</v>
      </c>
      <c r="M44" s="42">
        <v>0</v>
      </c>
      <c r="N44" s="42">
        <v>0</v>
      </c>
      <c r="O44" s="42">
        <v>0</v>
      </c>
    </row>
    <row r="45" spans="1:15" ht="26.25">
      <c r="A45" s="4" t="s">
        <v>100</v>
      </c>
      <c r="B45" s="4" t="s">
        <v>340</v>
      </c>
      <c r="C45" s="3" t="s">
        <v>27</v>
      </c>
      <c r="D45" s="41">
        <v>0</v>
      </c>
      <c r="E45" s="42">
        <v>0</v>
      </c>
      <c r="F45" s="42">
        <v>0</v>
      </c>
      <c r="G45" s="42">
        <v>0</v>
      </c>
      <c r="H45" s="42">
        <v>0</v>
      </c>
      <c r="I45" s="42">
        <v>0</v>
      </c>
      <c r="J45" s="42">
        <v>3449997780</v>
      </c>
      <c r="K45" s="42">
        <v>0</v>
      </c>
      <c r="L45" s="42">
        <v>3449997780</v>
      </c>
      <c r="M45" s="42">
        <v>3104997995</v>
      </c>
      <c r="N45" s="42">
        <v>344999785</v>
      </c>
      <c r="O45" s="42">
        <v>0</v>
      </c>
    </row>
    <row r="46" spans="1:15" ht="64.5">
      <c r="A46" s="2"/>
      <c r="B46" s="2"/>
      <c r="C46" s="3" t="s">
        <v>304</v>
      </c>
      <c r="D46" s="41">
        <v>0</v>
      </c>
      <c r="E46" s="42">
        <v>0</v>
      </c>
      <c r="F46" s="42">
        <v>0</v>
      </c>
      <c r="G46" s="42">
        <v>0</v>
      </c>
      <c r="H46" s="42">
        <v>0</v>
      </c>
      <c r="I46" s="42">
        <v>0</v>
      </c>
      <c r="J46" s="42">
        <v>0</v>
      </c>
      <c r="K46" s="42">
        <v>0</v>
      </c>
      <c r="L46" s="42">
        <v>0</v>
      </c>
      <c r="M46" s="42">
        <v>0</v>
      </c>
      <c r="N46" s="42">
        <v>0</v>
      </c>
      <c r="O46" s="42">
        <v>0</v>
      </c>
    </row>
    <row r="47" spans="1:15">
      <c r="A47" s="4" t="s">
        <v>101</v>
      </c>
      <c r="B47" s="4" t="s">
        <v>341</v>
      </c>
      <c r="C47" s="3" t="s">
        <v>28</v>
      </c>
      <c r="D47" s="41">
        <v>0</v>
      </c>
      <c r="E47" s="42">
        <v>0</v>
      </c>
      <c r="F47" s="42">
        <v>0</v>
      </c>
      <c r="G47" s="42">
        <v>0</v>
      </c>
      <c r="H47" s="42">
        <v>0</v>
      </c>
      <c r="I47" s="42">
        <v>0</v>
      </c>
      <c r="J47" s="42">
        <v>0</v>
      </c>
      <c r="K47" s="42">
        <v>0</v>
      </c>
      <c r="L47" s="42">
        <v>0</v>
      </c>
      <c r="M47" s="42">
        <v>0</v>
      </c>
      <c r="N47" s="42">
        <v>0</v>
      </c>
      <c r="O47" s="42">
        <v>0</v>
      </c>
    </row>
    <row r="48" spans="1:15" ht="77.25">
      <c r="A48" s="2"/>
      <c r="B48" s="2"/>
      <c r="C48" s="3" t="s">
        <v>305</v>
      </c>
      <c r="D48" s="41">
        <v>0</v>
      </c>
      <c r="E48" s="42">
        <v>0</v>
      </c>
      <c r="F48" s="42">
        <v>0</v>
      </c>
      <c r="G48" s="42">
        <v>0</v>
      </c>
      <c r="H48" s="42">
        <v>0</v>
      </c>
      <c r="I48" s="42">
        <v>0</v>
      </c>
      <c r="J48" s="42">
        <v>0</v>
      </c>
      <c r="K48" s="42">
        <v>0</v>
      </c>
      <c r="L48" s="42">
        <v>0</v>
      </c>
      <c r="M48" s="42">
        <v>0</v>
      </c>
      <c r="N48" s="42">
        <v>0</v>
      </c>
      <c r="O48" s="42">
        <v>0</v>
      </c>
    </row>
    <row r="49" spans="1:15" ht="26.25">
      <c r="A49" s="2"/>
      <c r="B49" s="2"/>
      <c r="C49" s="3" t="s">
        <v>226</v>
      </c>
      <c r="D49" s="41">
        <v>0</v>
      </c>
      <c r="E49" s="42">
        <v>0</v>
      </c>
      <c r="F49" s="42">
        <v>0</v>
      </c>
      <c r="G49" s="42">
        <v>0</v>
      </c>
      <c r="H49" s="42">
        <v>0</v>
      </c>
      <c r="I49" s="42">
        <v>0</v>
      </c>
      <c r="J49" s="42">
        <v>0</v>
      </c>
      <c r="K49" s="42">
        <v>0</v>
      </c>
      <c r="L49" s="42">
        <v>0</v>
      </c>
      <c r="M49" s="42">
        <v>0</v>
      </c>
      <c r="N49" s="42">
        <v>0</v>
      </c>
      <c r="O49" s="42">
        <v>0</v>
      </c>
    </row>
    <row r="50" spans="1:15" ht="51.75">
      <c r="A50" s="4" t="s">
        <v>102</v>
      </c>
      <c r="B50" s="4"/>
      <c r="C50" s="3" t="s">
        <v>306</v>
      </c>
      <c r="D50" s="41">
        <v>0</v>
      </c>
      <c r="E50" s="42">
        <v>0</v>
      </c>
      <c r="F50" s="42">
        <v>0</v>
      </c>
      <c r="G50" s="42">
        <v>0</v>
      </c>
      <c r="H50" s="42">
        <v>0</v>
      </c>
      <c r="I50" s="42">
        <v>0</v>
      </c>
      <c r="J50" s="42">
        <v>0</v>
      </c>
      <c r="K50" s="42">
        <v>0</v>
      </c>
      <c r="L50" s="42">
        <v>0</v>
      </c>
      <c r="M50" s="42">
        <v>0</v>
      </c>
      <c r="N50" s="42">
        <v>0</v>
      </c>
      <c r="O50" s="42">
        <v>0</v>
      </c>
    </row>
    <row r="51" spans="1:15" ht="26.25">
      <c r="A51" s="4">
        <v>3</v>
      </c>
      <c r="B51" s="4" t="s">
        <v>176</v>
      </c>
      <c r="C51" s="3" t="s">
        <v>169</v>
      </c>
      <c r="D51" s="41">
        <v>38076691010</v>
      </c>
      <c r="E51" s="42">
        <v>0</v>
      </c>
      <c r="F51" s="42">
        <v>38076691010</v>
      </c>
      <c r="G51" s="42">
        <v>7169387840</v>
      </c>
      <c r="H51" s="42">
        <v>30907303170</v>
      </c>
      <c r="I51" s="42">
        <v>0</v>
      </c>
      <c r="J51" s="42">
        <v>319580800215</v>
      </c>
      <c r="K51" s="42">
        <v>0</v>
      </c>
      <c r="L51" s="42">
        <v>319580800215</v>
      </c>
      <c r="M51" s="42">
        <v>62680383276</v>
      </c>
      <c r="N51" s="42">
        <v>256900416939</v>
      </c>
      <c r="O51" s="42">
        <v>0</v>
      </c>
    </row>
    <row r="52" spans="1:15" ht="39">
      <c r="A52" s="4" t="s">
        <v>32</v>
      </c>
      <c r="B52" s="4" t="s">
        <v>198</v>
      </c>
      <c r="C52" s="3" t="s">
        <v>90</v>
      </c>
      <c r="D52" s="41">
        <v>29531180411</v>
      </c>
      <c r="E52" s="42">
        <v>0</v>
      </c>
      <c r="F52" s="42">
        <v>29531180411</v>
      </c>
      <c r="G52" s="42">
        <v>5453971266</v>
      </c>
      <c r="H52" s="42">
        <v>24077209145</v>
      </c>
      <c r="I52" s="42">
        <v>0</v>
      </c>
      <c r="J52" s="42">
        <v>246543573559</v>
      </c>
      <c r="K52" s="42">
        <v>0</v>
      </c>
      <c r="L52" s="42">
        <v>246543573559</v>
      </c>
      <c r="M52" s="42">
        <v>45635252514</v>
      </c>
      <c r="N52" s="42">
        <v>200908321045</v>
      </c>
      <c r="O52" s="42">
        <v>0</v>
      </c>
    </row>
    <row r="53" spans="1:15" ht="115.5">
      <c r="A53" s="2"/>
      <c r="B53" s="2"/>
      <c r="C53" s="3" t="s">
        <v>300</v>
      </c>
      <c r="D53" s="41">
        <v>0</v>
      </c>
      <c r="E53" s="42">
        <v>0</v>
      </c>
      <c r="F53" s="42">
        <v>0</v>
      </c>
      <c r="G53" s="42">
        <v>0</v>
      </c>
      <c r="H53" s="42">
        <v>0</v>
      </c>
      <c r="I53" s="42">
        <v>0</v>
      </c>
      <c r="J53" s="42">
        <v>0</v>
      </c>
      <c r="K53" s="42">
        <v>0</v>
      </c>
      <c r="L53" s="42">
        <v>0</v>
      </c>
      <c r="M53" s="42">
        <v>0</v>
      </c>
      <c r="N53" s="42">
        <v>0</v>
      </c>
      <c r="O53" s="42">
        <v>0</v>
      </c>
    </row>
    <row r="54" spans="1:15" ht="51.75">
      <c r="A54" s="4" t="s">
        <v>33</v>
      </c>
      <c r="B54" s="4" t="s">
        <v>351</v>
      </c>
      <c r="C54" s="3" t="s">
        <v>221</v>
      </c>
      <c r="D54" s="41">
        <v>720355219</v>
      </c>
      <c r="E54" s="42">
        <v>0</v>
      </c>
      <c r="F54" s="42">
        <v>720355219</v>
      </c>
      <c r="G54" s="42">
        <v>0</v>
      </c>
      <c r="H54" s="42">
        <v>720355219</v>
      </c>
      <c r="I54" s="42">
        <v>0</v>
      </c>
      <c r="J54" s="42">
        <v>2468036808</v>
      </c>
      <c r="K54" s="42">
        <v>0</v>
      </c>
      <c r="L54" s="42">
        <v>2468036808</v>
      </c>
      <c r="M54" s="42">
        <v>0</v>
      </c>
      <c r="N54" s="42">
        <v>2468036808</v>
      </c>
      <c r="O54" s="42">
        <v>0</v>
      </c>
    </row>
    <row r="55" spans="1:15" ht="51.75">
      <c r="A55" s="2"/>
      <c r="B55" s="2"/>
      <c r="C55" s="3" t="s">
        <v>222</v>
      </c>
      <c r="D55" s="41">
        <v>0</v>
      </c>
      <c r="E55" s="42">
        <v>0</v>
      </c>
      <c r="F55" s="42">
        <v>0</v>
      </c>
      <c r="G55" s="42">
        <v>0</v>
      </c>
      <c r="H55" s="42">
        <v>0</v>
      </c>
      <c r="I55" s="42">
        <v>0</v>
      </c>
      <c r="J55" s="42">
        <v>0</v>
      </c>
      <c r="K55" s="42">
        <v>0</v>
      </c>
      <c r="L55" s="42">
        <v>0</v>
      </c>
      <c r="M55" s="42">
        <v>0</v>
      </c>
      <c r="N55" s="42">
        <v>0</v>
      </c>
      <c r="O55" s="42">
        <v>0</v>
      </c>
    </row>
    <row r="56" spans="1:15" ht="26.25">
      <c r="A56" s="4" t="s">
        <v>106</v>
      </c>
      <c r="B56" s="4" t="s">
        <v>199</v>
      </c>
      <c r="C56" s="3" t="s">
        <v>27</v>
      </c>
      <c r="D56" s="41">
        <v>2926213363</v>
      </c>
      <c r="E56" s="42">
        <v>0</v>
      </c>
      <c r="F56" s="42">
        <v>2926213363</v>
      </c>
      <c r="G56" s="42">
        <v>811306767</v>
      </c>
      <c r="H56" s="42">
        <v>2114906596</v>
      </c>
      <c r="I56" s="42">
        <v>0</v>
      </c>
      <c r="J56" s="42">
        <v>22471273564</v>
      </c>
      <c r="K56" s="42">
        <v>0</v>
      </c>
      <c r="L56" s="42">
        <v>22471273564</v>
      </c>
      <c r="M56" s="42">
        <v>6171749445</v>
      </c>
      <c r="N56" s="42">
        <v>16299524119</v>
      </c>
      <c r="O56" s="42">
        <v>0</v>
      </c>
    </row>
    <row r="57" spans="1:15" ht="64.5">
      <c r="A57" s="2"/>
      <c r="B57" s="2"/>
      <c r="C57" s="3" t="s">
        <v>304</v>
      </c>
      <c r="D57" s="41">
        <v>9355</v>
      </c>
      <c r="E57" s="42">
        <v>0</v>
      </c>
      <c r="F57" s="42">
        <v>9355</v>
      </c>
      <c r="G57" s="42">
        <v>9355</v>
      </c>
      <c r="H57" s="42">
        <v>84195</v>
      </c>
      <c r="I57" s="42">
        <v>0</v>
      </c>
      <c r="J57" s="42">
        <v>9355</v>
      </c>
      <c r="K57" s="42">
        <v>0</v>
      </c>
      <c r="L57" s="42">
        <v>9355</v>
      </c>
      <c r="M57" s="42">
        <v>9355</v>
      </c>
      <c r="N57" s="42">
        <v>84195</v>
      </c>
      <c r="O57" s="42">
        <v>0</v>
      </c>
    </row>
    <row r="58" spans="1:15">
      <c r="A58" s="4" t="s">
        <v>107</v>
      </c>
      <c r="B58" s="4" t="s">
        <v>200</v>
      </c>
      <c r="C58" s="3" t="s">
        <v>28</v>
      </c>
      <c r="D58" s="41">
        <v>4898942017</v>
      </c>
      <c r="E58" s="42">
        <v>0</v>
      </c>
      <c r="F58" s="42">
        <v>4898942017</v>
      </c>
      <c r="G58" s="42">
        <v>904109807</v>
      </c>
      <c r="H58" s="42">
        <v>3994832210</v>
      </c>
      <c r="I58" s="42">
        <v>0</v>
      </c>
      <c r="J58" s="42">
        <v>48097916284</v>
      </c>
      <c r="K58" s="42">
        <v>0</v>
      </c>
      <c r="L58" s="42">
        <v>48097916284</v>
      </c>
      <c r="M58" s="42">
        <v>10873381317</v>
      </c>
      <c r="N58" s="42">
        <v>37224534967</v>
      </c>
      <c r="O58" s="42">
        <v>0</v>
      </c>
    </row>
    <row r="59" spans="1:15" ht="77.25">
      <c r="A59" s="2"/>
      <c r="B59" s="2"/>
      <c r="C59" s="3" t="s">
        <v>305</v>
      </c>
      <c r="D59" s="41">
        <v>0</v>
      </c>
      <c r="E59" s="42">
        <v>0</v>
      </c>
      <c r="F59" s="42">
        <v>0</v>
      </c>
      <c r="G59" s="42">
        <v>0</v>
      </c>
      <c r="H59" s="42">
        <v>0</v>
      </c>
      <c r="I59" s="42">
        <v>0</v>
      </c>
      <c r="J59" s="42">
        <v>0</v>
      </c>
      <c r="K59" s="42">
        <v>0</v>
      </c>
      <c r="L59" s="42">
        <v>0</v>
      </c>
      <c r="M59" s="42">
        <v>0</v>
      </c>
      <c r="N59" s="42">
        <v>0</v>
      </c>
      <c r="O59" s="42">
        <v>0</v>
      </c>
    </row>
    <row r="60" spans="1:15" ht="26.25">
      <c r="A60" s="2"/>
      <c r="B60" s="2"/>
      <c r="C60" s="3" t="s">
        <v>226</v>
      </c>
      <c r="D60" s="41">
        <v>2951978660</v>
      </c>
      <c r="E60" s="42">
        <v>0</v>
      </c>
      <c r="F60" s="42">
        <v>2951978660</v>
      </c>
      <c r="G60" s="42">
        <v>885593585</v>
      </c>
      <c r="H60" s="42">
        <v>2066385075</v>
      </c>
      <c r="I60" s="42">
        <v>0</v>
      </c>
      <c r="J60" s="42">
        <v>35633634053</v>
      </c>
      <c r="K60" s="42">
        <v>0</v>
      </c>
      <c r="L60" s="42">
        <v>35633634053</v>
      </c>
      <c r="M60" s="42">
        <v>10690090155</v>
      </c>
      <c r="N60" s="42">
        <v>24943543898</v>
      </c>
      <c r="O60" s="42">
        <v>0</v>
      </c>
    </row>
    <row r="61" spans="1:15" ht="51.75">
      <c r="A61" s="4" t="s">
        <v>108</v>
      </c>
      <c r="B61" s="4"/>
      <c r="C61" s="3" t="s">
        <v>306</v>
      </c>
      <c r="D61" s="41">
        <v>0</v>
      </c>
      <c r="E61" s="42">
        <v>0</v>
      </c>
      <c r="F61" s="42">
        <v>0</v>
      </c>
      <c r="G61" s="42">
        <v>0</v>
      </c>
      <c r="H61" s="42">
        <v>0</v>
      </c>
      <c r="I61" s="42">
        <v>0</v>
      </c>
      <c r="J61" s="42">
        <v>0</v>
      </c>
      <c r="K61" s="42">
        <v>0</v>
      </c>
      <c r="L61" s="42">
        <v>0</v>
      </c>
      <c r="M61" s="42">
        <v>0</v>
      </c>
      <c r="N61" s="42">
        <v>0</v>
      </c>
      <c r="O61" s="42">
        <v>0</v>
      </c>
    </row>
    <row r="62" spans="1:15" ht="26.25">
      <c r="A62" s="4">
        <v>4</v>
      </c>
      <c r="B62" s="4" t="s">
        <v>177</v>
      </c>
      <c r="C62" s="3" t="s">
        <v>44</v>
      </c>
      <c r="D62" s="41">
        <v>6855920146</v>
      </c>
      <c r="E62" s="42">
        <v>0</v>
      </c>
      <c r="F62" s="42">
        <v>6855920146</v>
      </c>
      <c r="G62" s="42">
        <v>685591624</v>
      </c>
      <c r="H62" s="42">
        <v>6170328522</v>
      </c>
      <c r="I62" s="42">
        <v>0</v>
      </c>
      <c r="J62" s="42">
        <v>60236914831</v>
      </c>
      <c r="K62" s="42">
        <v>0</v>
      </c>
      <c r="L62" s="42">
        <v>60236914831</v>
      </c>
      <c r="M62" s="42">
        <v>6023689393</v>
      </c>
      <c r="N62" s="42">
        <v>54213225438</v>
      </c>
      <c r="O62" s="42">
        <v>0</v>
      </c>
    </row>
    <row r="63" spans="1:15" ht="39">
      <c r="A63" s="4">
        <v>5</v>
      </c>
      <c r="B63" s="4" t="s">
        <v>178</v>
      </c>
      <c r="C63" s="3" t="s">
        <v>236</v>
      </c>
      <c r="D63" s="41">
        <v>25785785583</v>
      </c>
      <c r="E63" s="42">
        <v>16193473141</v>
      </c>
      <c r="F63" s="42">
        <v>9592312442</v>
      </c>
      <c r="G63" s="42">
        <v>9592312442</v>
      </c>
      <c r="H63" s="42">
        <v>0</v>
      </c>
      <c r="I63" s="42">
        <v>0</v>
      </c>
      <c r="J63" s="42">
        <v>140727922738</v>
      </c>
      <c r="K63" s="42">
        <v>88372874943</v>
      </c>
      <c r="L63" s="42">
        <v>52355047795</v>
      </c>
      <c r="M63" s="42">
        <v>52355047795</v>
      </c>
      <c r="N63" s="42">
        <v>0</v>
      </c>
      <c r="O63" s="42">
        <v>0</v>
      </c>
    </row>
    <row r="64" spans="1:15" ht="39">
      <c r="A64" s="2"/>
      <c r="B64" s="38" t="s">
        <v>348</v>
      </c>
      <c r="C64" s="3" t="s">
        <v>237</v>
      </c>
      <c r="D64" s="41">
        <v>16193473141</v>
      </c>
      <c r="E64" s="42">
        <v>16193473141</v>
      </c>
      <c r="F64" s="42">
        <v>0</v>
      </c>
      <c r="G64" s="42">
        <v>0</v>
      </c>
      <c r="H64" s="42">
        <v>0</v>
      </c>
      <c r="I64" s="42">
        <v>0</v>
      </c>
      <c r="J64" s="42">
        <v>88377184844</v>
      </c>
      <c r="K64" s="42">
        <v>88372874943</v>
      </c>
      <c r="L64" s="42">
        <v>4309901</v>
      </c>
      <c r="M64" s="42">
        <v>4309901</v>
      </c>
      <c r="N64" s="42">
        <v>0</v>
      </c>
      <c r="O64" s="42">
        <v>0</v>
      </c>
    </row>
    <row r="65" spans="1:15" ht="39">
      <c r="A65" s="2"/>
      <c r="B65" s="38" t="s">
        <v>349</v>
      </c>
      <c r="C65" s="3" t="s">
        <v>238</v>
      </c>
      <c r="D65" s="41">
        <v>9592312442</v>
      </c>
      <c r="E65" s="42">
        <v>0</v>
      </c>
      <c r="F65" s="42">
        <v>9592312442</v>
      </c>
      <c r="G65" s="42">
        <v>9592312442</v>
      </c>
      <c r="H65" s="42">
        <v>0</v>
      </c>
      <c r="I65" s="42">
        <v>0</v>
      </c>
      <c r="J65" s="42">
        <v>52350737894</v>
      </c>
      <c r="K65" s="42">
        <v>0</v>
      </c>
      <c r="L65" s="42">
        <v>52350737894</v>
      </c>
      <c r="M65" s="42">
        <v>52350737894</v>
      </c>
      <c r="N65" s="42">
        <v>0</v>
      </c>
      <c r="O65" s="42">
        <v>0</v>
      </c>
    </row>
    <row r="66" spans="1:15">
      <c r="A66" s="4">
        <v>6</v>
      </c>
      <c r="B66" s="4" t="s">
        <v>179</v>
      </c>
      <c r="C66" s="3" t="s">
        <v>38</v>
      </c>
      <c r="D66" s="41">
        <v>5990284038</v>
      </c>
      <c r="E66" s="42">
        <v>0</v>
      </c>
      <c r="F66" s="42">
        <v>5990284038</v>
      </c>
      <c r="G66" s="42">
        <v>0</v>
      </c>
      <c r="H66" s="42">
        <v>5173739183</v>
      </c>
      <c r="I66" s="42">
        <v>816544855</v>
      </c>
      <c r="J66" s="42">
        <v>37762211565</v>
      </c>
      <c r="K66" s="42">
        <v>0</v>
      </c>
      <c r="L66" s="42">
        <v>37762211565</v>
      </c>
      <c r="M66" s="42">
        <v>0</v>
      </c>
      <c r="N66" s="42">
        <v>33880189293</v>
      </c>
      <c r="O66" s="42">
        <v>3882022272</v>
      </c>
    </row>
    <row r="67" spans="1:15">
      <c r="A67" s="4">
        <v>7</v>
      </c>
      <c r="B67" s="4" t="s">
        <v>180</v>
      </c>
      <c r="C67" s="3" t="s">
        <v>307</v>
      </c>
      <c r="D67" s="41">
        <v>3239292071</v>
      </c>
      <c r="E67" s="42">
        <v>616375816</v>
      </c>
      <c r="F67" s="42">
        <v>2622916255</v>
      </c>
      <c r="G67" s="42">
        <v>1190202988</v>
      </c>
      <c r="H67" s="42">
        <v>936915647</v>
      </c>
      <c r="I67" s="42">
        <v>495797620</v>
      </c>
      <c r="J67" s="42">
        <v>29765688159</v>
      </c>
      <c r="K67" s="42">
        <v>3765098757</v>
      </c>
      <c r="L67" s="42">
        <v>26000589402</v>
      </c>
      <c r="M67" s="42">
        <v>9771897606</v>
      </c>
      <c r="N67" s="42">
        <v>7068266146</v>
      </c>
      <c r="O67" s="42">
        <v>9160425650</v>
      </c>
    </row>
    <row r="68" spans="1:15" ht="26.25">
      <c r="A68" s="2"/>
      <c r="B68" s="2"/>
      <c r="C68" s="3" t="s">
        <v>239</v>
      </c>
      <c r="D68" s="41">
        <v>32640000</v>
      </c>
      <c r="E68" s="42">
        <v>0</v>
      </c>
      <c r="F68" s="42">
        <v>32640000</v>
      </c>
      <c r="G68" s="42">
        <v>11778000</v>
      </c>
      <c r="H68" s="42">
        <v>2472000</v>
      </c>
      <c r="I68" s="42">
        <v>18390000</v>
      </c>
      <c r="J68" s="42">
        <v>294397000</v>
      </c>
      <c r="K68" s="42">
        <v>0</v>
      </c>
      <c r="L68" s="42">
        <v>294397000</v>
      </c>
      <c r="M68" s="42">
        <v>53654000</v>
      </c>
      <c r="N68" s="42">
        <v>16359000</v>
      </c>
      <c r="O68" s="42">
        <v>224384000</v>
      </c>
    </row>
    <row r="69" spans="1:15" ht="39">
      <c r="A69" s="2"/>
      <c r="B69" s="2"/>
      <c r="C69" s="3" t="s">
        <v>240</v>
      </c>
      <c r="D69" s="41">
        <v>0</v>
      </c>
      <c r="E69" s="42">
        <v>0</v>
      </c>
      <c r="F69" s="42">
        <v>0</v>
      </c>
      <c r="G69" s="42">
        <v>0</v>
      </c>
      <c r="H69" s="42">
        <v>0</v>
      </c>
      <c r="I69" s="42">
        <v>0</v>
      </c>
      <c r="J69" s="42">
        <v>0</v>
      </c>
      <c r="K69" s="42">
        <v>0</v>
      </c>
      <c r="L69" s="42">
        <v>0</v>
      </c>
      <c r="M69" s="42">
        <v>0</v>
      </c>
      <c r="N69" s="42">
        <v>0</v>
      </c>
      <c r="O69" s="42">
        <v>0</v>
      </c>
    </row>
    <row r="70" spans="1:15" ht="39">
      <c r="A70" s="2"/>
      <c r="B70" s="2"/>
      <c r="C70" s="3" t="s">
        <v>241</v>
      </c>
      <c r="D70" s="41">
        <v>591760480</v>
      </c>
      <c r="E70" s="42">
        <v>0</v>
      </c>
      <c r="F70" s="42">
        <v>591760480</v>
      </c>
      <c r="G70" s="42">
        <v>0</v>
      </c>
      <c r="H70" s="42">
        <v>591760480</v>
      </c>
      <c r="I70" s="42">
        <v>0</v>
      </c>
      <c r="J70" s="42">
        <v>5295669202</v>
      </c>
      <c r="K70" s="42">
        <v>0</v>
      </c>
      <c r="L70" s="42">
        <v>5295669202</v>
      </c>
      <c r="M70" s="42">
        <v>0</v>
      </c>
      <c r="N70" s="42">
        <v>5295669202</v>
      </c>
      <c r="O70" s="42">
        <v>0</v>
      </c>
    </row>
    <row r="71" spans="1:15" ht="26.25">
      <c r="A71" s="4" t="s">
        <v>242</v>
      </c>
      <c r="B71" s="4"/>
      <c r="C71" s="3" t="s">
        <v>171</v>
      </c>
      <c r="D71" s="41">
        <v>616375816</v>
      </c>
      <c r="E71" s="42">
        <v>616375816</v>
      </c>
      <c r="F71" s="42">
        <v>0</v>
      </c>
      <c r="G71" s="42">
        <v>0</v>
      </c>
      <c r="H71" s="42">
        <v>0</v>
      </c>
      <c r="I71" s="42">
        <v>0</v>
      </c>
      <c r="J71" s="42">
        <v>4020936757</v>
      </c>
      <c r="K71" s="42">
        <v>3765098757</v>
      </c>
      <c r="L71" s="42">
        <v>255838000</v>
      </c>
      <c r="M71" s="42">
        <v>0</v>
      </c>
      <c r="N71" s="42">
        <v>13838000</v>
      </c>
      <c r="O71" s="42">
        <v>242000000</v>
      </c>
    </row>
    <row r="72" spans="1:15" ht="26.25" customHeight="1">
      <c r="A72" s="4" t="s">
        <v>243</v>
      </c>
      <c r="B72" s="4"/>
      <c r="C72" s="3" t="s">
        <v>308</v>
      </c>
      <c r="D72" s="41">
        <v>1457296507</v>
      </c>
      <c r="E72" s="42">
        <v>0</v>
      </c>
      <c r="F72" s="42">
        <v>1457296507</v>
      </c>
      <c r="G72" s="42">
        <v>1190202988</v>
      </c>
      <c r="H72" s="42">
        <v>249093519</v>
      </c>
      <c r="I72" s="42">
        <v>18000000</v>
      </c>
      <c r="J72" s="42">
        <v>14016217540</v>
      </c>
      <c r="K72" s="42">
        <v>0</v>
      </c>
      <c r="L72" s="42">
        <v>14016217540</v>
      </c>
      <c r="M72" s="42">
        <v>9771897606</v>
      </c>
      <c r="N72" s="42">
        <v>3049893534</v>
      </c>
      <c r="O72" s="42">
        <v>1194426400</v>
      </c>
    </row>
    <row r="73" spans="1:15">
      <c r="A73" s="4" t="s">
        <v>244</v>
      </c>
      <c r="B73" s="4"/>
      <c r="C73" s="3" t="s">
        <v>309</v>
      </c>
      <c r="D73" s="41">
        <v>753772128</v>
      </c>
      <c r="E73" s="42">
        <v>0</v>
      </c>
      <c r="F73" s="42">
        <v>753772128</v>
      </c>
      <c r="G73" s="42">
        <v>0</v>
      </c>
      <c r="H73" s="42">
        <v>687822128</v>
      </c>
      <c r="I73" s="42">
        <v>65950000</v>
      </c>
      <c r="J73" s="42">
        <v>10138692812</v>
      </c>
      <c r="K73" s="42">
        <v>0</v>
      </c>
      <c r="L73" s="42">
        <v>10138692812</v>
      </c>
      <c r="M73" s="42">
        <v>0</v>
      </c>
      <c r="N73" s="42">
        <v>4004534612</v>
      </c>
      <c r="O73" s="42">
        <v>6134158200</v>
      </c>
    </row>
    <row r="74" spans="1:15">
      <c r="A74" s="4" t="s">
        <v>245</v>
      </c>
      <c r="B74" s="4"/>
      <c r="C74" s="3" t="s">
        <v>172</v>
      </c>
      <c r="D74" s="41">
        <v>411847620</v>
      </c>
      <c r="E74" s="42">
        <v>0</v>
      </c>
      <c r="F74" s="42">
        <v>411847620</v>
      </c>
      <c r="G74" s="42">
        <v>0</v>
      </c>
      <c r="H74" s="42">
        <v>0</v>
      </c>
      <c r="I74" s="42">
        <v>411847620</v>
      </c>
      <c r="J74" s="42">
        <v>1589841050</v>
      </c>
      <c r="K74" s="42">
        <v>0</v>
      </c>
      <c r="L74" s="42">
        <v>1589841050</v>
      </c>
      <c r="M74" s="42">
        <v>0</v>
      </c>
      <c r="N74" s="42">
        <v>0</v>
      </c>
      <c r="O74" s="42">
        <v>1589841050</v>
      </c>
    </row>
    <row r="75" spans="1:15" ht="26.25">
      <c r="A75" s="4">
        <v>8</v>
      </c>
      <c r="B75" s="4"/>
      <c r="C75" s="3" t="s">
        <v>310</v>
      </c>
      <c r="D75" s="41">
        <v>45658817705</v>
      </c>
      <c r="E75" s="42">
        <v>0</v>
      </c>
      <c r="F75" s="42">
        <v>45658817705</v>
      </c>
      <c r="G75" s="42">
        <v>7081241802</v>
      </c>
      <c r="H75" s="42">
        <v>36683677254</v>
      </c>
      <c r="I75" s="42">
        <v>1893898649</v>
      </c>
      <c r="J75" s="42">
        <v>215484019803</v>
      </c>
      <c r="K75" s="42">
        <v>0</v>
      </c>
      <c r="L75" s="42">
        <v>215484019803</v>
      </c>
      <c r="M75" s="42">
        <v>55535388065</v>
      </c>
      <c r="N75" s="42">
        <v>146271362605</v>
      </c>
      <c r="O75" s="42">
        <v>13677269133</v>
      </c>
    </row>
    <row r="76" spans="1:15" ht="26.25">
      <c r="A76" s="4" t="s">
        <v>109</v>
      </c>
      <c r="B76" s="4" t="s">
        <v>181</v>
      </c>
      <c r="C76" s="3" t="s">
        <v>40</v>
      </c>
      <c r="D76" s="41">
        <v>23610080</v>
      </c>
      <c r="E76" s="42">
        <v>0</v>
      </c>
      <c r="F76" s="42">
        <v>23610080</v>
      </c>
      <c r="G76" s="42">
        <v>0</v>
      </c>
      <c r="H76" s="42">
        <v>0</v>
      </c>
      <c r="I76" s="42">
        <v>23610080</v>
      </c>
      <c r="J76" s="42">
        <v>57662260</v>
      </c>
      <c r="K76" s="42">
        <v>0</v>
      </c>
      <c r="L76" s="42">
        <v>57662260</v>
      </c>
      <c r="M76" s="42">
        <v>0</v>
      </c>
      <c r="N76" s="42">
        <v>0</v>
      </c>
      <c r="O76" s="42">
        <v>57662260</v>
      </c>
    </row>
    <row r="77" spans="1:15" ht="26.25">
      <c r="A77" s="4" t="s">
        <v>110</v>
      </c>
      <c r="B77" s="4" t="s">
        <v>182</v>
      </c>
      <c r="C77" s="3" t="s">
        <v>113</v>
      </c>
      <c r="D77" s="41">
        <v>504439135</v>
      </c>
      <c r="E77" s="42">
        <v>0</v>
      </c>
      <c r="F77" s="42">
        <v>504439135</v>
      </c>
      <c r="G77" s="42">
        <v>0</v>
      </c>
      <c r="H77" s="42">
        <v>0</v>
      </c>
      <c r="I77" s="42">
        <v>504439135</v>
      </c>
      <c r="J77" s="42">
        <v>1355548262</v>
      </c>
      <c r="K77" s="42">
        <v>0</v>
      </c>
      <c r="L77" s="42">
        <v>1355548262</v>
      </c>
      <c r="M77" s="42">
        <v>0</v>
      </c>
      <c r="N77" s="42">
        <v>0</v>
      </c>
      <c r="O77" s="42">
        <v>1355548262</v>
      </c>
    </row>
    <row r="78" spans="1:15" ht="26.25">
      <c r="A78" s="4" t="s">
        <v>111</v>
      </c>
      <c r="B78" s="4" t="s">
        <v>183</v>
      </c>
      <c r="C78" s="3" t="s">
        <v>311</v>
      </c>
      <c r="D78" s="41">
        <v>26993912454</v>
      </c>
      <c r="E78" s="42">
        <v>0</v>
      </c>
      <c r="F78" s="42">
        <v>26993912454</v>
      </c>
      <c r="G78" s="42">
        <v>5398782482</v>
      </c>
      <c r="H78" s="42">
        <v>21595129972</v>
      </c>
      <c r="I78" s="42">
        <v>0</v>
      </c>
      <c r="J78" s="42">
        <v>33321754512</v>
      </c>
      <c r="K78" s="42">
        <v>0</v>
      </c>
      <c r="L78" s="42">
        <v>33321754512</v>
      </c>
      <c r="M78" s="42">
        <v>6664350863</v>
      </c>
      <c r="N78" s="42">
        <v>26657403649</v>
      </c>
      <c r="O78" s="42">
        <v>0</v>
      </c>
    </row>
    <row r="79" spans="1:15" ht="39">
      <c r="A79" s="2"/>
      <c r="B79" s="2"/>
      <c r="C79" s="3" t="s">
        <v>312</v>
      </c>
      <c r="D79" s="41">
        <v>0</v>
      </c>
      <c r="E79" s="42">
        <v>0</v>
      </c>
      <c r="F79" s="42">
        <v>0</v>
      </c>
      <c r="G79" s="42">
        <v>0</v>
      </c>
      <c r="H79" s="42">
        <v>0</v>
      </c>
      <c r="I79" s="42">
        <v>0</v>
      </c>
      <c r="J79" s="42">
        <v>0</v>
      </c>
      <c r="K79" s="42">
        <v>0</v>
      </c>
      <c r="L79" s="42">
        <v>0</v>
      </c>
      <c r="M79" s="42">
        <v>0</v>
      </c>
      <c r="N79" s="42">
        <v>0</v>
      </c>
      <c r="O79" s="42">
        <v>0</v>
      </c>
    </row>
    <row r="80" spans="1:15">
      <c r="A80" s="4" t="s">
        <v>246</v>
      </c>
      <c r="B80" s="4" t="s">
        <v>184</v>
      </c>
      <c r="C80" s="3" t="s">
        <v>117</v>
      </c>
      <c r="D80" s="41">
        <v>18136856036</v>
      </c>
      <c r="E80" s="42">
        <v>0</v>
      </c>
      <c r="F80" s="42">
        <v>18136856036</v>
      </c>
      <c r="G80" s="42">
        <v>1682459320</v>
      </c>
      <c r="H80" s="42">
        <v>15088547282</v>
      </c>
      <c r="I80" s="42">
        <v>1365849434</v>
      </c>
      <c r="J80" s="42">
        <v>180680612274</v>
      </c>
      <c r="K80" s="42">
        <v>0</v>
      </c>
      <c r="L80" s="42">
        <v>180680612274</v>
      </c>
      <c r="M80" s="42">
        <v>48802594707</v>
      </c>
      <c r="N80" s="42">
        <v>119613958956</v>
      </c>
      <c r="O80" s="42">
        <v>12264058611</v>
      </c>
    </row>
    <row r="81" spans="1:15" ht="77.25">
      <c r="A81" s="2"/>
      <c r="B81" s="2"/>
      <c r="C81" s="3" t="s">
        <v>313</v>
      </c>
      <c r="D81" s="41">
        <v>0</v>
      </c>
      <c r="E81" s="42">
        <v>0</v>
      </c>
      <c r="F81" s="42">
        <v>0</v>
      </c>
      <c r="G81" s="42">
        <v>0</v>
      </c>
      <c r="H81" s="42">
        <v>0</v>
      </c>
      <c r="I81" s="42">
        <v>0</v>
      </c>
      <c r="J81" s="42">
        <v>0</v>
      </c>
      <c r="K81" s="42">
        <v>0</v>
      </c>
      <c r="L81" s="42">
        <v>0</v>
      </c>
      <c r="M81" s="42">
        <v>0</v>
      </c>
      <c r="N81" s="42">
        <v>0</v>
      </c>
      <c r="O81" s="42">
        <v>0</v>
      </c>
    </row>
    <row r="82" spans="1:15" ht="39">
      <c r="A82" s="4" t="s">
        <v>247</v>
      </c>
      <c r="B82" s="4" t="s">
        <v>185</v>
      </c>
      <c r="C82" s="3" t="s">
        <v>248</v>
      </c>
      <c r="D82" s="41">
        <v>0</v>
      </c>
      <c r="E82" s="42">
        <v>0</v>
      </c>
      <c r="F82" s="42">
        <v>0</v>
      </c>
      <c r="G82" s="42">
        <v>0</v>
      </c>
      <c r="H82" s="42">
        <v>0</v>
      </c>
      <c r="I82" s="42">
        <v>0</v>
      </c>
      <c r="J82" s="42">
        <v>68442495</v>
      </c>
      <c r="K82" s="42">
        <v>0</v>
      </c>
      <c r="L82" s="42">
        <v>68442495</v>
      </c>
      <c r="M82" s="42">
        <v>68442495</v>
      </c>
      <c r="N82" s="42">
        <v>0</v>
      </c>
      <c r="O82" s="42">
        <v>0</v>
      </c>
    </row>
    <row r="83" spans="1:15" ht="26.25">
      <c r="A83" s="4">
        <v>9</v>
      </c>
      <c r="B83" s="4" t="s">
        <v>186</v>
      </c>
      <c r="C83" s="3" t="s">
        <v>249</v>
      </c>
      <c r="D83" s="41">
        <v>6559953868</v>
      </c>
      <c r="E83" s="42">
        <v>0</v>
      </c>
      <c r="F83" s="42">
        <v>6559953868</v>
      </c>
      <c r="G83" s="42">
        <v>6559953868</v>
      </c>
      <c r="H83" s="42">
        <v>0</v>
      </c>
      <c r="I83" s="42">
        <v>0</v>
      </c>
      <c r="J83" s="42">
        <v>42901392719</v>
      </c>
      <c r="K83" s="42">
        <v>0</v>
      </c>
      <c r="L83" s="42">
        <v>42901392719</v>
      </c>
      <c r="M83" s="42">
        <v>42901392719</v>
      </c>
      <c r="N83" s="42">
        <v>0</v>
      </c>
      <c r="O83" s="42">
        <v>0</v>
      </c>
    </row>
    <row r="84" spans="1:15">
      <c r="A84" s="4" t="s">
        <v>112</v>
      </c>
      <c r="B84" s="4"/>
      <c r="C84" s="3" t="s">
        <v>26</v>
      </c>
      <c r="D84" s="41">
        <v>2816455449</v>
      </c>
      <c r="E84" s="42">
        <v>0</v>
      </c>
      <c r="F84" s="42">
        <v>2816455449</v>
      </c>
      <c r="G84" s="42">
        <v>2816455449</v>
      </c>
      <c r="H84" s="42">
        <v>0</v>
      </c>
      <c r="I84" s="42">
        <v>0</v>
      </c>
      <c r="J84" s="42">
        <v>15426172186</v>
      </c>
      <c r="K84" s="42">
        <v>0</v>
      </c>
      <c r="L84" s="42">
        <v>15426172186</v>
      </c>
      <c r="M84" s="42">
        <v>15426172186</v>
      </c>
      <c r="N84" s="42">
        <v>0</v>
      </c>
      <c r="O84" s="42">
        <v>0</v>
      </c>
    </row>
    <row r="85" spans="1:15" ht="26.25">
      <c r="A85" s="4" t="s">
        <v>114</v>
      </c>
      <c r="B85" s="4"/>
      <c r="C85" s="3" t="s">
        <v>27</v>
      </c>
      <c r="D85" s="41">
        <v>0</v>
      </c>
      <c r="E85" s="42">
        <v>0</v>
      </c>
      <c r="F85" s="42">
        <v>0</v>
      </c>
      <c r="G85" s="42">
        <v>0</v>
      </c>
      <c r="H85" s="42">
        <v>0</v>
      </c>
      <c r="I85" s="42">
        <v>0</v>
      </c>
      <c r="J85" s="42">
        <v>742315421</v>
      </c>
      <c r="K85" s="42">
        <v>0</v>
      </c>
      <c r="L85" s="42">
        <v>742315421</v>
      </c>
      <c r="M85" s="42">
        <v>742315421</v>
      </c>
      <c r="N85" s="42">
        <v>0</v>
      </c>
      <c r="O85" s="42">
        <v>0</v>
      </c>
    </row>
    <row r="86" spans="1:15" ht="26.25">
      <c r="A86" s="4" t="s">
        <v>115</v>
      </c>
      <c r="B86" s="4"/>
      <c r="C86" s="3" t="s">
        <v>250</v>
      </c>
      <c r="D86" s="41">
        <v>0</v>
      </c>
      <c r="E86" s="42">
        <v>0</v>
      </c>
      <c r="F86" s="42">
        <v>0</v>
      </c>
      <c r="G86" s="42">
        <v>0</v>
      </c>
      <c r="H86" s="42">
        <v>0</v>
      </c>
      <c r="I86" s="42">
        <v>0</v>
      </c>
      <c r="J86" s="42">
        <v>6056398076</v>
      </c>
      <c r="K86" s="42">
        <v>0</v>
      </c>
      <c r="L86" s="42">
        <v>6056398076</v>
      </c>
      <c r="M86" s="42">
        <v>6056398076</v>
      </c>
      <c r="N86" s="42">
        <v>0</v>
      </c>
      <c r="O86" s="42">
        <v>0</v>
      </c>
    </row>
    <row r="87" spans="1:15">
      <c r="A87" s="4" t="s">
        <v>116</v>
      </c>
      <c r="B87" s="4"/>
      <c r="C87" s="3" t="s">
        <v>135</v>
      </c>
      <c r="D87" s="41">
        <v>3743498419</v>
      </c>
      <c r="E87" s="42">
        <v>0</v>
      </c>
      <c r="F87" s="42">
        <v>3743498419</v>
      </c>
      <c r="G87" s="42">
        <v>3743498419</v>
      </c>
      <c r="H87" s="42">
        <v>0</v>
      </c>
      <c r="I87" s="42">
        <v>0</v>
      </c>
      <c r="J87" s="42">
        <v>20676507036</v>
      </c>
      <c r="K87" s="42">
        <v>0</v>
      </c>
      <c r="L87" s="42">
        <v>20676507036</v>
      </c>
      <c r="M87" s="42">
        <v>20676507036</v>
      </c>
      <c r="N87" s="42">
        <v>0</v>
      </c>
      <c r="O87" s="42">
        <v>0</v>
      </c>
    </row>
    <row r="88" spans="1:15">
      <c r="A88" s="4" t="s">
        <v>118</v>
      </c>
      <c r="B88" s="4"/>
      <c r="C88" s="3" t="s">
        <v>34</v>
      </c>
      <c r="D88" s="41">
        <v>0</v>
      </c>
      <c r="E88" s="42">
        <v>0</v>
      </c>
      <c r="F88" s="42">
        <v>0</v>
      </c>
      <c r="G88" s="42">
        <v>0</v>
      </c>
      <c r="H88" s="42">
        <v>0</v>
      </c>
      <c r="I88" s="42">
        <v>0</v>
      </c>
      <c r="J88" s="42">
        <v>0</v>
      </c>
      <c r="K88" s="42">
        <v>0</v>
      </c>
      <c r="L88" s="42">
        <v>0</v>
      </c>
      <c r="M88" s="42">
        <v>0</v>
      </c>
      <c r="N88" s="42">
        <v>0</v>
      </c>
      <c r="O88" s="42">
        <v>0</v>
      </c>
    </row>
    <row r="89" spans="1:15" ht="51.75">
      <c r="A89" s="4">
        <v>10</v>
      </c>
      <c r="B89" s="4" t="s">
        <v>187</v>
      </c>
      <c r="C89" s="3" t="s">
        <v>314</v>
      </c>
      <c r="D89" s="41">
        <v>913295942</v>
      </c>
      <c r="E89" s="42">
        <v>590671683</v>
      </c>
      <c r="F89" s="42">
        <v>322624259</v>
      </c>
      <c r="G89" s="42">
        <v>253145009</v>
      </c>
      <c r="H89" s="42">
        <v>69479250</v>
      </c>
      <c r="I89" s="42">
        <v>0</v>
      </c>
      <c r="J89" s="42">
        <v>51732749374</v>
      </c>
      <c r="K89" s="42">
        <v>32421032506</v>
      </c>
      <c r="L89" s="42">
        <v>19311716868</v>
      </c>
      <c r="M89" s="42">
        <v>15497489188</v>
      </c>
      <c r="N89" s="42">
        <v>3814227680</v>
      </c>
      <c r="O89" s="42">
        <v>0</v>
      </c>
    </row>
    <row r="90" spans="1:15" ht="26.25">
      <c r="A90" s="4" t="s">
        <v>120</v>
      </c>
      <c r="B90" s="4"/>
      <c r="C90" s="3" t="s">
        <v>119</v>
      </c>
      <c r="D90" s="41">
        <v>69479250</v>
      </c>
      <c r="E90" s="42">
        <v>0</v>
      </c>
      <c r="F90" s="42">
        <v>69479250</v>
      </c>
      <c r="G90" s="42">
        <v>0</v>
      </c>
      <c r="H90" s="42">
        <v>69479250</v>
      </c>
      <c r="I90" s="42">
        <v>0</v>
      </c>
      <c r="J90" s="42">
        <v>3048376417</v>
      </c>
      <c r="K90" s="42">
        <v>3531</v>
      </c>
      <c r="L90" s="42">
        <v>3048372886</v>
      </c>
      <c r="M90" s="42">
        <v>1514</v>
      </c>
      <c r="N90" s="42">
        <v>3048371372</v>
      </c>
      <c r="O90" s="42">
        <v>0</v>
      </c>
    </row>
    <row r="91" spans="1:15" ht="39">
      <c r="A91" s="2"/>
      <c r="B91" s="2"/>
      <c r="C91" s="3" t="s">
        <v>251</v>
      </c>
      <c r="D91" s="41">
        <v>0</v>
      </c>
      <c r="E91" s="42">
        <v>0</v>
      </c>
      <c r="F91" s="42">
        <v>0</v>
      </c>
      <c r="G91" s="42">
        <v>0</v>
      </c>
      <c r="H91" s="42">
        <v>0</v>
      </c>
      <c r="I91" s="42">
        <v>0</v>
      </c>
      <c r="J91" s="42">
        <v>5045</v>
      </c>
      <c r="K91" s="42">
        <v>3531</v>
      </c>
      <c r="L91" s="42">
        <v>1514</v>
      </c>
      <c r="M91" s="42">
        <v>1514</v>
      </c>
      <c r="N91" s="42">
        <v>0</v>
      </c>
      <c r="O91" s="42">
        <v>0</v>
      </c>
    </row>
    <row r="92" spans="1:15" ht="51.75">
      <c r="A92" s="2"/>
      <c r="B92" s="2"/>
      <c r="C92" s="3" t="s">
        <v>252</v>
      </c>
      <c r="D92" s="41">
        <v>69479250</v>
      </c>
      <c r="E92" s="42">
        <v>0</v>
      </c>
      <c r="F92" s="42">
        <v>69479250</v>
      </c>
      <c r="G92" s="42">
        <v>0</v>
      </c>
      <c r="H92" s="42">
        <v>69479250</v>
      </c>
      <c r="I92" s="42">
        <v>0</v>
      </c>
      <c r="J92" s="42">
        <v>3048371372</v>
      </c>
      <c r="K92" s="42">
        <v>0</v>
      </c>
      <c r="L92" s="42">
        <v>3048371372</v>
      </c>
      <c r="M92" s="42">
        <v>0</v>
      </c>
      <c r="N92" s="42">
        <v>3048371372</v>
      </c>
      <c r="O92" s="42">
        <v>0</v>
      </c>
    </row>
    <row r="93" spans="1:15" ht="26.25">
      <c r="A93" s="4" t="s">
        <v>121</v>
      </c>
      <c r="B93" s="4"/>
      <c r="C93" s="3" t="s">
        <v>253</v>
      </c>
      <c r="D93" s="41">
        <v>0</v>
      </c>
      <c r="E93" s="42">
        <v>0</v>
      </c>
      <c r="F93" s="42">
        <v>0</v>
      </c>
      <c r="G93" s="42">
        <v>0</v>
      </c>
      <c r="H93" s="42">
        <v>0</v>
      </c>
      <c r="I93" s="42">
        <v>0</v>
      </c>
      <c r="J93" s="42">
        <v>0</v>
      </c>
      <c r="K93" s="42">
        <v>0</v>
      </c>
      <c r="L93" s="42">
        <v>0</v>
      </c>
      <c r="M93" s="42">
        <v>0</v>
      </c>
      <c r="N93" s="42">
        <v>0</v>
      </c>
      <c r="O93" s="42">
        <v>0</v>
      </c>
    </row>
    <row r="94" spans="1:15" ht="39">
      <c r="A94" s="2"/>
      <c r="B94" s="2"/>
      <c r="C94" s="3" t="s">
        <v>251</v>
      </c>
      <c r="D94" s="41">
        <v>0</v>
      </c>
      <c r="E94" s="42">
        <v>0</v>
      </c>
      <c r="F94" s="42">
        <v>0</v>
      </c>
      <c r="G94" s="42">
        <v>0</v>
      </c>
      <c r="H94" s="42">
        <v>0</v>
      </c>
      <c r="I94" s="42">
        <v>0</v>
      </c>
      <c r="J94" s="42">
        <v>0</v>
      </c>
      <c r="K94" s="42">
        <v>0</v>
      </c>
      <c r="L94" s="42">
        <v>0</v>
      </c>
      <c r="M94" s="42">
        <v>0</v>
      </c>
      <c r="N94" s="42">
        <v>0</v>
      </c>
      <c r="O94" s="42">
        <v>0</v>
      </c>
    </row>
    <row r="95" spans="1:15" ht="51.75">
      <c r="A95" s="2"/>
      <c r="B95" s="2"/>
      <c r="C95" s="3" t="s">
        <v>252</v>
      </c>
      <c r="D95" s="41">
        <v>0</v>
      </c>
      <c r="E95" s="42">
        <v>0</v>
      </c>
      <c r="F95" s="42">
        <v>0</v>
      </c>
      <c r="G95" s="42">
        <v>0</v>
      </c>
      <c r="H95" s="42">
        <v>0</v>
      </c>
      <c r="I95" s="42">
        <v>0</v>
      </c>
      <c r="J95" s="42">
        <v>0</v>
      </c>
      <c r="K95" s="42">
        <v>0</v>
      </c>
      <c r="L95" s="42">
        <v>0</v>
      </c>
      <c r="M95" s="42">
        <v>0</v>
      </c>
      <c r="N95" s="42">
        <v>0</v>
      </c>
      <c r="O95" s="42">
        <v>0</v>
      </c>
    </row>
    <row r="96" spans="1:15" ht="39">
      <c r="A96" s="4" t="s">
        <v>122</v>
      </c>
      <c r="B96" s="4"/>
      <c r="C96" s="3" t="s">
        <v>254</v>
      </c>
      <c r="D96" s="41">
        <v>843816692</v>
      </c>
      <c r="E96" s="42">
        <v>590671683</v>
      </c>
      <c r="F96" s="42">
        <v>253145009</v>
      </c>
      <c r="G96" s="42">
        <v>253145009</v>
      </c>
      <c r="H96" s="42">
        <v>0</v>
      </c>
      <c r="I96" s="42">
        <v>0</v>
      </c>
      <c r="J96" s="42">
        <v>48684372957</v>
      </c>
      <c r="K96" s="42">
        <v>32421028975</v>
      </c>
      <c r="L96" s="42">
        <v>16263343982</v>
      </c>
      <c r="M96" s="42">
        <v>15497487674</v>
      </c>
      <c r="N96" s="42">
        <v>765856308</v>
      </c>
      <c r="O96" s="42">
        <v>0</v>
      </c>
    </row>
    <row r="97" spans="1:15" ht="39">
      <c r="A97" s="2"/>
      <c r="B97" s="2"/>
      <c r="C97" s="3" t="s">
        <v>251</v>
      </c>
      <c r="D97" s="41">
        <v>843816692</v>
      </c>
      <c r="E97" s="42">
        <v>590671683</v>
      </c>
      <c r="F97" s="42">
        <v>253145009</v>
      </c>
      <c r="G97" s="42">
        <v>253145009</v>
      </c>
      <c r="H97" s="42">
        <v>0</v>
      </c>
      <c r="I97" s="42">
        <v>0</v>
      </c>
      <c r="J97" s="42">
        <v>46315755694</v>
      </c>
      <c r="K97" s="42">
        <v>32421028975</v>
      </c>
      <c r="L97" s="42">
        <v>13894726719</v>
      </c>
      <c r="M97" s="42">
        <v>13894726719</v>
      </c>
      <c r="N97" s="42">
        <v>0</v>
      </c>
      <c r="O97" s="42">
        <v>0</v>
      </c>
    </row>
    <row r="98" spans="1:15" ht="51.75">
      <c r="A98" s="2"/>
      <c r="B98" s="2"/>
      <c r="C98" s="3" t="s">
        <v>252</v>
      </c>
      <c r="D98" s="41">
        <v>0</v>
      </c>
      <c r="E98" s="42">
        <v>0</v>
      </c>
      <c r="F98" s="42">
        <v>0</v>
      </c>
      <c r="G98" s="42">
        <v>0</v>
      </c>
      <c r="H98" s="42">
        <v>0</v>
      </c>
      <c r="I98" s="42">
        <v>0</v>
      </c>
      <c r="J98" s="42">
        <v>2368617263</v>
      </c>
      <c r="K98" s="42">
        <v>0</v>
      </c>
      <c r="L98" s="42">
        <v>2368617263</v>
      </c>
      <c r="M98" s="42">
        <v>1602760955</v>
      </c>
      <c r="N98" s="42">
        <v>765856308</v>
      </c>
      <c r="O98" s="42">
        <v>0</v>
      </c>
    </row>
    <row r="99" spans="1:15">
      <c r="A99" s="4">
        <v>11</v>
      </c>
      <c r="B99" s="4" t="s">
        <v>188</v>
      </c>
      <c r="C99" s="3" t="s">
        <v>66</v>
      </c>
      <c r="D99" s="41">
        <v>5680682650</v>
      </c>
      <c r="E99" s="42">
        <v>2297211047</v>
      </c>
      <c r="F99" s="42">
        <v>3383471603</v>
      </c>
      <c r="G99" s="42">
        <v>2623277461</v>
      </c>
      <c r="H99" s="42">
        <v>600061017</v>
      </c>
      <c r="I99" s="42">
        <v>160133125</v>
      </c>
      <c r="J99" s="42">
        <v>27149360778</v>
      </c>
      <c r="K99" s="42">
        <v>13467996666</v>
      </c>
      <c r="L99" s="42">
        <v>13681364112</v>
      </c>
      <c r="M99" s="42">
        <v>9269367500</v>
      </c>
      <c r="N99" s="42">
        <v>3365772362</v>
      </c>
      <c r="O99" s="42">
        <v>1046224250</v>
      </c>
    </row>
    <row r="100" spans="1:15" ht="26.25" customHeight="1">
      <c r="A100" s="4" t="s">
        <v>123</v>
      </c>
      <c r="B100" s="4"/>
      <c r="C100" s="3" t="s">
        <v>124</v>
      </c>
      <c r="D100" s="41">
        <v>0</v>
      </c>
      <c r="E100" s="42">
        <v>0</v>
      </c>
      <c r="F100" s="42">
        <v>0</v>
      </c>
      <c r="G100" s="42">
        <v>0</v>
      </c>
      <c r="H100" s="42">
        <v>0</v>
      </c>
      <c r="I100" s="42">
        <v>0</v>
      </c>
      <c r="J100" s="42">
        <v>0</v>
      </c>
      <c r="K100" s="42">
        <v>0</v>
      </c>
      <c r="L100" s="42">
        <v>0</v>
      </c>
      <c r="M100" s="42">
        <v>0</v>
      </c>
      <c r="N100" s="42">
        <v>0</v>
      </c>
      <c r="O100" s="42">
        <v>0</v>
      </c>
    </row>
    <row r="101" spans="1:15">
      <c r="A101" s="4" t="s">
        <v>125</v>
      </c>
      <c r="B101" s="4"/>
      <c r="C101" s="3" t="s">
        <v>255</v>
      </c>
      <c r="D101" s="41">
        <v>2791482606</v>
      </c>
      <c r="E101" s="42">
        <v>2114678981</v>
      </c>
      <c r="F101" s="42">
        <v>676803625</v>
      </c>
      <c r="G101" s="42">
        <v>310373000</v>
      </c>
      <c r="H101" s="42">
        <v>212525500</v>
      </c>
      <c r="I101" s="42">
        <v>153905125</v>
      </c>
      <c r="J101" s="42">
        <v>13170883671</v>
      </c>
      <c r="K101" s="42">
        <v>9949244151</v>
      </c>
      <c r="L101" s="42">
        <v>3221639520</v>
      </c>
      <c r="M101" s="42">
        <v>1526821650</v>
      </c>
      <c r="N101" s="42">
        <v>788369820</v>
      </c>
      <c r="O101" s="42">
        <v>906448050</v>
      </c>
    </row>
    <row r="102" spans="1:15" ht="51.75">
      <c r="A102" s="2"/>
      <c r="B102" s="2"/>
      <c r="C102" s="3" t="s">
        <v>256</v>
      </c>
      <c r="D102" s="41">
        <v>1836074725</v>
      </c>
      <c r="E102" s="42">
        <v>1766654600</v>
      </c>
      <c r="F102" s="42">
        <v>69420125</v>
      </c>
      <c r="G102" s="42">
        <v>42385000</v>
      </c>
      <c r="H102" s="42">
        <v>0</v>
      </c>
      <c r="I102" s="42">
        <v>27035125</v>
      </c>
      <c r="J102" s="42">
        <v>8527855170</v>
      </c>
      <c r="K102" s="42">
        <v>7940515520</v>
      </c>
      <c r="L102" s="42">
        <v>587339650</v>
      </c>
      <c r="M102" s="42">
        <v>415533000</v>
      </c>
      <c r="N102" s="42">
        <v>16000000</v>
      </c>
      <c r="O102" s="42">
        <v>155806650</v>
      </c>
    </row>
    <row r="103" spans="1:15" ht="39">
      <c r="A103" s="2"/>
      <c r="B103" s="2"/>
      <c r="C103" s="3" t="s">
        <v>257</v>
      </c>
      <c r="D103" s="41">
        <v>210220085</v>
      </c>
      <c r="E103" s="42">
        <v>210220085</v>
      </c>
      <c r="F103" s="42">
        <v>0</v>
      </c>
      <c r="G103" s="42">
        <v>0</v>
      </c>
      <c r="H103" s="42">
        <v>0</v>
      </c>
      <c r="I103" s="42">
        <v>0</v>
      </c>
      <c r="J103" s="42">
        <v>1012034290</v>
      </c>
      <c r="K103" s="42">
        <v>1010534290</v>
      </c>
      <c r="L103" s="42">
        <v>1500000</v>
      </c>
      <c r="M103" s="42">
        <v>0</v>
      </c>
      <c r="N103" s="42">
        <v>1500000</v>
      </c>
      <c r="O103" s="42">
        <v>0</v>
      </c>
    </row>
    <row r="104" spans="1:15">
      <c r="A104" s="4" t="s">
        <v>126</v>
      </c>
      <c r="B104" s="4"/>
      <c r="C104" s="3" t="s">
        <v>258</v>
      </c>
      <c r="D104" s="41">
        <v>634045200</v>
      </c>
      <c r="E104" s="42">
        <v>21790000</v>
      </c>
      <c r="F104" s="42">
        <v>612255200</v>
      </c>
      <c r="G104" s="42">
        <v>612065200</v>
      </c>
      <c r="H104" s="42">
        <v>0</v>
      </c>
      <c r="I104" s="42">
        <v>190</v>
      </c>
      <c r="J104" s="42">
        <v>4434850552</v>
      </c>
      <c r="K104" s="42">
        <v>3280214592</v>
      </c>
      <c r="L104" s="42">
        <v>1154635960</v>
      </c>
      <c r="M104" s="42">
        <v>1148697400</v>
      </c>
      <c r="N104" s="42">
        <v>4918560</v>
      </c>
      <c r="O104" s="42">
        <v>1020000</v>
      </c>
    </row>
    <row r="105" spans="1:15" ht="26.25">
      <c r="A105" s="2"/>
      <c r="B105" s="2"/>
      <c r="C105" s="3" t="s">
        <v>128</v>
      </c>
      <c r="D105" s="41">
        <v>0</v>
      </c>
      <c r="E105" s="42">
        <v>0</v>
      </c>
      <c r="F105" s="42">
        <v>0</v>
      </c>
      <c r="G105" s="42">
        <v>0</v>
      </c>
      <c r="H105" s="42">
        <v>0</v>
      </c>
      <c r="I105" s="42">
        <v>0</v>
      </c>
      <c r="J105" s="42">
        <v>0</v>
      </c>
      <c r="K105" s="42">
        <v>0</v>
      </c>
      <c r="L105" s="42">
        <v>0</v>
      </c>
      <c r="M105" s="42">
        <v>0</v>
      </c>
      <c r="N105" s="42">
        <v>0</v>
      </c>
      <c r="O105" s="42">
        <v>0</v>
      </c>
    </row>
    <row r="106" spans="1:15" ht="26.25">
      <c r="A106" s="4" t="s">
        <v>127</v>
      </c>
      <c r="B106" s="4"/>
      <c r="C106" s="3" t="s">
        <v>130</v>
      </c>
      <c r="D106" s="41">
        <v>596298454</v>
      </c>
      <c r="E106" s="42">
        <v>1624000</v>
      </c>
      <c r="F106" s="42">
        <v>594674454</v>
      </c>
      <c r="G106" s="42">
        <v>456732454</v>
      </c>
      <c r="H106" s="42">
        <v>137942000</v>
      </c>
      <c r="I106" s="42">
        <v>0</v>
      </c>
      <c r="J106" s="42">
        <v>5826095779</v>
      </c>
      <c r="K106" s="42">
        <v>42980000</v>
      </c>
      <c r="L106" s="42">
        <v>5783115779</v>
      </c>
      <c r="M106" s="42">
        <v>4657266868</v>
      </c>
      <c r="N106" s="42">
        <v>1074684911</v>
      </c>
      <c r="O106" s="42">
        <v>51164000</v>
      </c>
    </row>
    <row r="107" spans="1:15" ht="26.25">
      <c r="A107" s="4" t="s">
        <v>129</v>
      </c>
      <c r="B107" s="4"/>
      <c r="C107" s="3" t="s">
        <v>132</v>
      </c>
      <c r="D107" s="41">
        <v>0</v>
      </c>
      <c r="E107" s="42">
        <v>0</v>
      </c>
      <c r="F107" s="42">
        <v>0</v>
      </c>
      <c r="G107" s="42">
        <v>0</v>
      </c>
      <c r="H107" s="42">
        <v>0</v>
      </c>
      <c r="I107" s="42">
        <v>0</v>
      </c>
      <c r="J107" s="42">
        <v>0</v>
      </c>
      <c r="K107" s="42">
        <v>0</v>
      </c>
      <c r="L107" s="42">
        <v>0</v>
      </c>
      <c r="M107" s="42">
        <v>0</v>
      </c>
      <c r="N107" s="42">
        <v>0</v>
      </c>
      <c r="O107" s="42">
        <v>0</v>
      </c>
    </row>
    <row r="108" spans="1:15" ht="26.25">
      <c r="A108" s="4" t="s">
        <v>131</v>
      </c>
      <c r="B108" s="4"/>
      <c r="C108" s="3" t="s">
        <v>173</v>
      </c>
      <c r="D108" s="41">
        <v>169360000</v>
      </c>
      <c r="E108" s="42">
        <v>158968000</v>
      </c>
      <c r="F108" s="42">
        <v>10392000</v>
      </c>
      <c r="G108" s="42">
        <v>10392000</v>
      </c>
      <c r="H108" s="42">
        <v>0</v>
      </c>
      <c r="I108" s="42">
        <v>0</v>
      </c>
      <c r="J108" s="42">
        <v>393703460</v>
      </c>
      <c r="K108" s="42">
        <v>194050000</v>
      </c>
      <c r="L108" s="42">
        <v>199653460</v>
      </c>
      <c r="M108" s="42">
        <v>199653460</v>
      </c>
      <c r="N108" s="42">
        <v>0</v>
      </c>
      <c r="O108" s="42">
        <v>0</v>
      </c>
    </row>
    <row r="109" spans="1:15" ht="39">
      <c r="A109" s="4" t="s">
        <v>133</v>
      </c>
      <c r="B109" s="4"/>
      <c r="C109" s="3" t="s">
        <v>259</v>
      </c>
      <c r="D109" s="41">
        <v>0</v>
      </c>
      <c r="E109" s="42">
        <v>0</v>
      </c>
      <c r="F109" s="42">
        <v>0</v>
      </c>
      <c r="G109" s="42">
        <v>0</v>
      </c>
      <c r="H109" s="42">
        <v>0</v>
      </c>
      <c r="I109" s="42">
        <v>0</v>
      </c>
      <c r="J109" s="42">
        <v>0</v>
      </c>
      <c r="K109" s="42">
        <v>0</v>
      </c>
      <c r="L109" s="42">
        <v>0</v>
      </c>
      <c r="M109" s="42">
        <v>0</v>
      </c>
      <c r="N109" s="42">
        <v>0</v>
      </c>
      <c r="O109" s="42">
        <v>0</v>
      </c>
    </row>
    <row r="110" spans="1:15">
      <c r="A110" s="4" t="s">
        <v>134</v>
      </c>
      <c r="B110" s="4"/>
      <c r="C110" s="3" t="s">
        <v>260</v>
      </c>
      <c r="D110" s="41">
        <v>1489496390</v>
      </c>
      <c r="E110" s="42">
        <v>150066</v>
      </c>
      <c r="F110" s="42">
        <v>1489346324</v>
      </c>
      <c r="G110" s="42">
        <v>1233714807</v>
      </c>
      <c r="H110" s="42">
        <v>249593517</v>
      </c>
      <c r="I110" s="42">
        <v>6038000</v>
      </c>
      <c r="J110" s="42">
        <v>3323827316</v>
      </c>
      <c r="K110" s="42">
        <v>1507923</v>
      </c>
      <c r="L110" s="42">
        <v>3322319393</v>
      </c>
      <c r="M110" s="42">
        <v>1736928122</v>
      </c>
      <c r="N110" s="42">
        <v>1497799071</v>
      </c>
      <c r="O110" s="42">
        <v>87592200</v>
      </c>
    </row>
    <row r="111" spans="1:15" ht="39">
      <c r="A111" s="4">
        <v>12</v>
      </c>
      <c r="B111" s="4" t="s">
        <v>189</v>
      </c>
      <c r="C111" s="3" t="s">
        <v>261</v>
      </c>
      <c r="D111" s="41">
        <v>84661779</v>
      </c>
      <c r="E111" s="42">
        <v>0</v>
      </c>
      <c r="F111" s="42">
        <v>84661779</v>
      </c>
      <c r="G111" s="42">
        <v>0</v>
      </c>
      <c r="H111" s="42">
        <v>0</v>
      </c>
      <c r="I111" s="42">
        <v>84661779</v>
      </c>
      <c r="J111" s="42">
        <v>301534402</v>
      </c>
      <c r="K111" s="42">
        <v>0</v>
      </c>
      <c r="L111" s="42">
        <v>301534402</v>
      </c>
      <c r="M111" s="42">
        <v>0</v>
      </c>
      <c r="N111" s="42">
        <v>0</v>
      </c>
      <c r="O111" s="42">
        <v>301534402</v>
      </c>
    </row>
    <row r="112" spans="1:15" ht="39">
      <c r="A112" s="2"/>
      <c r="B112" s="2"/>
      <c r="C112" s="3" t="s">
        <v>262</v>
      </c>
      <c r="D112" s="41">
        <v>0</v>
      </c>
      <c r="E112" s="42">
        <v>0</v>
      </c>
      <c r="F112" s="42">
        <v>0</v>
      </c>
      <c r="G112" s="42">
        <v>0</v>
      </c>
      <c r="H112" s="42">
        <v>0</v>
      </c>
      <c r="I112" s="42">
        <v>0</v>
      </c>
      <c r="J112" s="42">
        <v>0</v>
      </c>
      <c r="K112" s="42">
        <v>0</v>
      </c>
      <c r="L112" s="42">
        <v>0</v>
      </c>
      <c r="M112" s="42">
        <v>0</v>
      </c>
      <c r="N112" s="42">
        <v>0</v>
      </c>
      <c r="O112" s="42">
        <v>0</v>
      </c>
    </row>
    <row r="113" spans="1:15" ht="51.75">
      <c r="A113" s="4">
        <v>13</v>
      </c>
      <c r="B113" s="4" t="s">
        <v>190</v>
      </c>
      <c r="C113" s="3" t="s">
        <v>315</v>
      </c>
      <c r="D113" s="41">
        <v>0</v>
      </c>
      <c r="E113" s="42">
        <v>0</v>
      </c>
      <c r="F113" s="42">
        <v>0</v>
      </c>
      <c r="G113" s="42">
        <v>0</v>
      </c>
      <c r="H113" s="42">
        <v>0</v>
      </c>
      <c r="I113" s="42">
        <v>0</v>
      </c>
      <c r="J113" s="42">
        <v>817473580</v>
      </c>
      <c r="K113" s="42">
        <v>0</v>
      </c>
      <c r="L113" s="42">
        <v>817473580</v>
      </c>
      <c r="M113" s="42">
        <v>817473580</v>
      </c>
      <c r="N113" s="42">
        <v>0</v>
      </c>
      <c r="O113" s="42">
        <v>0</v>
      </c>
    </row>
    <row r="114" spans="1:15" ht="39">
      <c r="A114" s="2"/>
      <c r="B114" s="2"/>
      <c r="C114" s="3" t="s">
        <v>263</v>
      </c>
      <c r="D114" s="41">
        <v>0</v>
      </c>
      <c r="E114" s="42">
        <v>0</v>
      </c>
      <c r="F114" s="42">
        <v>0</v>
      </c>
      <c r="G114" s="42">
        <v>0</v>
      </c>
      <c r="H114" s="42">
        <v>0</v>
      </c>
      <c r="I114" s="42">
        <v>0</v>
      </c>
      <c r="J114" s="42">
        <v>0</v>
      </c>
      <c r="K114" s="42">
        <v>0</v>
      </c>
      <c r="L114" s="42">
        <v>0</v>
      </c>
      <c r="M114" s="42">
        <v>0</v>
      </c>
      <c r="N114" s="42">
        <v>0</v>
      </c>
      <c r="O114" s="42">
        <v>0</v>
      </c>
    </row>
    <row r="115" spans="1:15" ht="39">
      <c r="A115" s="2"/>
      <c r="B115" s="2"/>
      <c r="C115" s="3" t="s">
        <v>264</v>
      </c>
      <c r="D115" s="41">
        <v>0</v>
      </c>
      <c r="E115" s="42">
        <v>0</v>
      </c>
      <c r="F115" s="42">
        <v>0</v>
      </c>
      <c r="G115" s="42">
        <v>0</v>
      </c>
      <c r="H115" s="42">
        <v>0</v>
      </c>
      <c r="I115" s="42">
        <v>0</v>
      </c>
      <c r="J115" s="42">
        <v>817473580</v>
      </c>
      <c r="K115" s="42">
        <v>0</v>
      </c>
      <c r="L115" s="42">
        <v>817473580</v>
      </c>
      <c r="M115" s="42">
        <v>817473580</v>
      </c>
      <c r="N115" s="42">
        <v>0</v>
      </c>
      <c r="O115" s="42">
        <v>0</v>
      </c>
    </row>
    <row r="116" spans="1:15" ht="39">
      <c r="A116" s="4" t="s">
        <v>265</v>
      </c>
      <c r="B116" s="4"/>
      <c r="C116" s="3" t="s">
        <v>266</v>
      </c>
      <c r="D116" s="41">
        <v>0</v>
      </c>
      <c r="E116" s="42">
        <v>0</v>
      </c>
      <c r="F116" s="42">
        <v>0</v>
      </c>
      <c r="G116" s="42">
        <v>0</v>
      </c>
      <c r="H116" s="42">
        <v>0</v>
      </c>
      <c r="I116" s="42">
        <v>0</v>
      </c>
      <c r="J116" s="42">
        <v>0</v>
      </c>
      <c r="K116" s="42">
        <v>0</v>
      </c>
      <c r="L116" s="42">
        <v>0</v>
      </c>
      <c r="M116" s="42">
        <v>0</v>
      </c>
      <c r="N116" s="42">
        <v>0</v>
      </c>
      <c r="O116" s="42">
        <v>0</v>
      </c>
    </row>
    <row r="117" spans="1:15">
      <c r="A117" s="4" t="s">
        <v>267</v>
      </c>
      <c r="B117" s="4"/>
      <c r="C117" s="3" t="s">
        <v>268</v>
      </c>
      <c r="D117" s="41">
        <v>0</v>
      </c>
      <c r="E117" s="42">
        <v>0</v>
      </c>
      <c r="F117" s="42">
        <v>0</v>
      </c>
      <c r="G117" s="42">
        <v>0</v>
      </c>
      <c r="H117" s="42">
        <v>0</v>
      </c>
      <c r="I117" s="42">
        <v>0</v>
      </c>
      <c r="J117" s="42">
        <v>0</v>
      </c>
      <c r="K117" s="42">
        <v>0</v>
      </c>
      <c r="L117" s="42">
        <v>0</v>
      </c>
      <c r="M117" s="42">
        <v>0</v>
      </c>
      <c r="N117" s="42">
        <v>0</v>
      </c>
      <c r="O117" s="42">
        <v>0</v>
      </c>
    </row>
    <row r="118" spans="1:15" ht="51.75">
      <c r="A118" s="4" t="s">
        <v>269</v>
      </c>
      <c r="B118" s="4"/>
      <c r="C118" s="3" t="s">
        <v>270</v>
      </c>
      <c r="D118" s="41">
        <v>0</v>
      </c>
      <c r="E118" s="42">
        <v>0</v>
      </c>
      <c r="F118" s="42">
        <v>0</v>
      </c>
      <c r="G118" s="42">
        <v>0</v>
      </c>
      <c r="H118" s="42">
        <v>0</v>
      </c>
      <c r="I118" s="42">
        <v>0</v>
      </c>
      <c r="J118" s="42">
        <v>0</v>
      </c>
      <c r="K118" s="42">
        <v>0</v>
      </c>
      <c r="L118" s="42">
        <v>0</v>
      </c>
      <c r="M118" s="42">
        <v>0</v>
      </c>
      <c r="N118" s="42">
        <v>0</v>
      </c>
      <c r="O118" s="42">
        <v>0</v>
      </c>
    </row>
    <row r="119" spans="1:15" ht="39">
      <c r="A119" s="4" t="s">
        <v>271</v>
      </c>
      <c r="B119" s="4"/>
      <c r="C119" s="3" t="s">
        <v>272</v>
      </c>
      <c r="D119" s="41">
        <v>0</v>
      </c>
      <c r="E119" s="42">
        <v>0</v>
      </c>
      <c r="F119" s="42">
        <v>0</v>
      </c>
      <c r="G119" s="42">
        <v>0</v>
      </c>
      <c r="H119" s="42">
        <v>0</v>
      </c>
      <c r="I119" s="42">
        <v>0</v>
      </c>
      <c r="J119" s="42">
        <v>817473580</v>
      </c>
      <c r="K119" s="42">
        <v>0</v>
      </c>
      <c r="L119" s="42">
        <v>817473580</v>
      </c>
      <c r="M119" s="42">
        <v>817473580</v>
      </c>
      <c r="N119" s="42">
        <v>0</v>
      </c>
      <c r="O119" s="42">
        <v>0</v>
      </c>
    </row>
    <row r="120" spans="1:15" ht="51.75">
      <c r="A120" s="2"/>
      <c r="B120" s="2"/>
      <c r="C120" s="3" t="s">
        <v>316</v>
      </c>
      <c r="D120" s="41">
        <v>0</v>
      </c>
      <c r="E120" s="42">
        <v>0</v>
      </c>
      <c r="F120" s="42">
        <v>0</v>
      </c>
      <c r="G120" s="42">
        <v>0</v>
      </c>
      <c r="H120" s="42">
        <v>0</v>
      </c>
      <c r="I120" s="42">
        <v>0</v>
      </c>
      <c r="J120" s="42">
        <v>0</v>
      </c>
      <c r="K120" s="42">
        <v>0</v>
      </c>
      <c r="L120" s="42">
        <v>0</v>
      </c>
      <c r="M120" s="42">
        <v>0</v>
      </c>
      <c r="N120" s="42">
        <v>0</v>
      </c>
      <c r="O120" s="42">
        <v>0</v>
      </c>
    </row>
    <row r="121" spans="1:15" ht="51.75">
      <c r="A121" s="2"/>
      <c r="B121" s="2"/>
      <c r="C121" s="3" t="s">
        <v>273</v>
      </c>
      <c r="D121" s="41">
        <v>0</v>
      </c>
      <c r="E121" s="42">
        <v>0</v>
      </c>
      <c r="F121" s="42">
        <v>0</v>
      </c>
      <c r="G121" s="42">
        <v>0</v>
      </c>
      <c r="H121" s="42">
        <v>0</v>
      </c>
      <c r="I121" s="42">
        <v>0</v>
      </c>
      <c r="J121" s="42">
        <v>817473580</v>
      </c>
      <c r="K121" s="42">
        <v>0</v>
      </c>
      <c r="L121" s="42">
        <v>817473580</v>
      </c>
      <c r="M121" s="42">
        <v>817473580</v>
      </c>
      <c r="N121" s="42">
        <v>0</v>
      </c>
      <c r="O121" s="42">
        <v>0</v>
      </c>
    </row>
    <row r="122" spans="1:15" ht="26.25" customHeight="1">
      <c r="A122" s="4" t="s">
        <v>274</v>
      </c>
      <c r="B122" s="4"/>
      <c r="C122" s="3" t="s">
        <v>317</v>
      </c>
      <c r="D122" s="41">
        <v>0</v>
      </c>
      <c r="E122" s="42">
        <v>0</v>
      </c>
      <c r="F122" s="42">
        <v>0</v>
      </c>
      <c r="G122" s="42">
        <v>0</v>
      </c>
      <c r="H122" s="42">
        <v>0</v>
      </c>
      <c r="I122" s="42">
        <v>0</v>
      </c>
      <c r="J122" s="42">
        <v>0</v>
      </c>
      <c r="K122" s="42">
        <v>0</v>
      </c>
      <c r="L122" s="42">
        <v>0</v>
      </c>
      <c r="M122" s="42">
        <v>0</v>
      </c>
      <c r="N122" s="42">
        <v>0</v>
      </c>
      <c r="O122" s="42">
        <v>0</v>
      </c>
    </row>
    <row r="123" spans="1:15">
      <c r="A123" s="4" t="s">
        <v>55</v>
      </c>
      <c r="B123" s="4"/>
      <c r="C123" s="3" t="s">
        <v>136</v>
      </c>
      <c r="D123" s="41">
        <v>0</v>
      </c>
      <c r="E123" s="42">
        <v>0</v>
      </c>
      <c r="F123" s="42">
        <v>0</v>
      </c>
      <c r="G123" s="42">
        <v>0</v>
      </c>
      <c r="H123" s="42">
        <v>0</v>
      </c>
      <c r="I123" s="42">
        <v>0</v>
      </c>
      <c r="J123" s="42">
        <v>0</v>
      </c>
      <c r="K123" s="42">
        <v>0</v>
      </c>
      <c r="L123" s="42">
        <v>0</v>
      </c>
      <c r="M123" s="42">
        <v>0</v>
      </c>
      <c r="N123" s="42">
        <v>0</v>
      </c>
      <c r="O123" s="42">
        <v>0</v>
      </c>
    </row>
    <row r="124" spans="1:15" ht="26.25">
      <c r="A124" s="4">
        <v>1</v>
      </c>
      <c r="B124" s="4"/>
      <c r="C124" s="3" t="s">
        <v>318</v>
      </c>
      <c r="D124" s="41">
        <v>0</v>
      </c>
      <c r="E124" s="42">
        <v>0</v>
      </c>
      <c r="F124" s="42">
        <v>0</v>
      </c>
      <c r="G124" s="42">
        <v>0</v>
      </c>
      <c r="H124" s="42">
        <v>0</v>
      </c>
      <c r="I124" s="42">
        <v>0</v>
      </c>
      <c r="J124" s="42">
        <v>0</v>
      </c>
      <c r="K124" s="42">
        <v>0</v>
      </c>
      <c r="L124" s="42">
        <v>0</v>
      </c>
      <c r="M124" s="42">
        <v>0</v>
      </c>
      <c r="N124" s="42">
        <v>0</v>
      </c>
      <c r="O124" s="42">
        <v>0</v>
      </c>
    </row>
    <row r="125" spans="1:15">
      <c r="A125" s="4" t="s">
        <v>89</v>
      </c>
      <c r="B125" s="4"/>
      <c r="C125" s="3" t="s">
        <v>28</v>
      </c>
      <c r="D125" s="41">
        <v>0</v>
      </c>
      <c r="E125" s="42">
        <v>0</v>
      </c>
      <c r="F125" s="42">
        <v>0</v>
      </c>
      <c r="G125" s="42">
        <v>0</v>
      </c>
      <c r="H125" s="42">
        <v>0</v>
      </c>
      <c r="I125" s="42">
        <v>0</v>
      </c>
      <c r="J125" s="42">
        <v>0</v>
      </c>
      <c r="K125" s="42">
        <v>0</v>
      </c>
      <c r="L125" s="42">
        <v>0</v>
      </c>
      <c r="M125" s="42">
        <v>0</v>
      </c>
      <c r="N125" s="42">
        <v>0</v>
      </c>
      <c r="O125" s="42">
        <v>0</v>
      </c>
    </row>
    <row r="126" spans="1:15" ht="26.25">
      <c r="A126" s="4" t="s">
        <v>91</v>
      </c>
      <c r="B126" s="4"/>
      <c r="C126" s="3" t="s">
        <v>27</v>
      </c>
      <c r="D126" s="41">
        <v>0</v>
      </c>
      <c r="E126" s="42">
        <v>0</v>
      </c>
      <c r="F126" s="42">
        <v>0</v>
      </c>
      <c r="G126" s="42">
        <v>0</v>
      </c>
      <c r="H126" s="42">
        <v>0</v>
      </c>
      <c r="I126" s="42">
        <v>0</v>
      </c>
      <c r="J126" s="42">
        <v>0</v>
      </c>
      <c r="K126" s="42">
        <v>0</v>
      </c>
      <c r="L126" s="42">
        <v>0</v>
      </c>
      <c r="M126" s="42">
        <v>0</v>
      </c>
      <c r="N126" s="42">
        <v>0</v>
      </c>
      <c r="O126" s="42">
        <v>0</v>
      </c>
    </row>
    <row r="127" spans="1:15" ht="39">
      <c r="A127" s="4" t="s">
        <v>92</v>
      </c>
      <c r="B127" s="4"/>
      <c r="C127" s="3" t="s">
        <v>137</v>
      </c>
      <c r="D127" s="41">
        <v>0</v>
      </c>
      <c r="E127" s="42">
        <v>0</v>
      </c>
      <c r="F127" s="42">
        <v>0</v>
      </c>
      <c r="G127" s="42">
        <v>0</v>
      </c>
      <c r="H127" s="42">
        <v>0</v>
      </c>
      <c r="I127" s="42">
        <v>0</v>
      </c>
      <c r="J127" s="42">
        <v>0</v>
      </c>
      <c r="K127" s="42">
        <v>0</v>
      </c>
      <c r="L127" s="42">
        <v>0</v>
      </c>
      <c r="M127" s="42">
        <v>0</v>
      </c>
      <c r="N127" s="42">
        <v>0</v>
      </c>
      <c r="O127" s="42">
        <v>0</v>
      </c>
    </row>
    <row r="128" spans="1:15" ht="39">
      <c r="A128" s="4" t="s">
        <v>93</v>
      </c>
      <c r="B128" s="4"/>
      <c r="C128" s="3" t="s">
        <v>138</v>
      </c>
      <c r="D128" s="41">
        <v>0</v>
      </c>
      <c r="E128" s="42">
        <v>0</v>
      </c>
      <c r="F128" s="42">
        <v>0</v>
      </c>
      <c r="G128" s="42">
        <v>0</v>
      </c>
      <c r="H128" s="42">
        <v>0</v>
      </c>
      <c r="I128" s="42">
        <v>0</v>
      </c>
      <c r="J128" s="42">
        <v>0</v>
      </c>
      <c r="K128" s="42">
        <v>0</v>
      </c>
      <c r="L128" s="42">
        <v>0</v>
      </c>
      <c r="M128" s="42">
        <v>0</v>
      </c>
      <c r="N128" s="42">
        <v>0</v>
      </c>
      <c r="O128" s="42">
        <v>0</v>
      </c>
    </row>
    <row r="129" spans="1:15">
      <c r="A129" s="4" t="s">
        <v>94</v>
      </c>
      <c r="B129" s="4"/>
      <c r="C129" s="3" t="s">
        <v>139</v>
      </c>
      <c r="D129" s="41">
        <v>0</v>
      </c>
      <c r="E129" s="42">
        <v>0</v>
      </c>
      <c r="F129" s="42">
        <v>0</v>
      </c>
      <c r="G129" s="42">
        <v>0</v>
      </c>
      <c r="H129" s="42">
        <v>0</v>
      </c>
      <c r="I129" s="42">
        <v>0</v>
      </c>
      <c r="J129" s="42">
        <v>0</v>
      </c>
      <c r="K129" s="42">
        <v>0</v>
      </c>
      <c r="L129" s="42">
        <v>0</v>
      </c>
      <c r="M129" s="42">
        <v>0</v>
      </c>
      <c r="N129" s="42">
        <v>0</v>
      </c>
      <c r="O129" s="42">
        <v>0</v>
      </c>
    </row>
    <row r="130" spans="1:15">
      <c r="A130" s="4" t="s">
        <v>95</v>
      </c>
      <c r="B130" s="4"/>
      <c r="C130" s="3" t="s">
        <v>275</v>
      </c>
      <c r="D130" s="41">
        <v>0</v>
      </c>
      <c r="E130" s="42">
        <v>0</v>
      </c>
      <c r="F130" s="42">
        <v>0</v>
      </c>
      <c r="G130" s="42">
        <v>0</v>
      </c>
      <c r="H130" s="42">
        <v>0</v>
      </c>
      <c r="I130" s="42">
        <v>0</v>
      </c>
      <c r="J130" s="42">
        <v>0</v>
      </c>
      <c r="K130" s="42">
        <v>0</v>
      </c>
      <c r="L130" s="42">
        <v>0</v>
      </c>
      <c r="M130" s="42">
        <v>0</v>
      </c>
      <c r="N130" s="42">
        <v>0</v>
      </c>
      <c r="O130" s="42">
        <v>0</v>
      </c>
    </row>
    <row r="131" spans="1:15" ht="26.25">
      <c r="A131" s="4" t="s">
        <v>96</v>
      </c>
      <c r="B131" s="4"/>
      <c r="C131" s="3" t="s">
        <v>276</v>
      </c>
      <c r="D131" s="41">
        <v>0</v>
      </c>
      <c r="E131" s="42">
        <v>0</v>
      </c>
      <c r="F131" s="42">
        <v>0</v>
      </c>
      <c r="G131" s="42">
        <v>0</v>
      </c>
      <c r="H131" s="42">
        <v>0</v>
      </c>
      <c r="I131" s="42">
        <v>0</v>
      </c>
      <c r="J131" s="42">
        <v>0</v>
      </c>
      <c r="K131" s="42">
        <v>0</v>
      </c>
      <c r="L131" s="42">
        <v>0</v>
      </c>
      <c r="M131" s="42">
        <v>0</v>
      </c>
      <c r="N131" s="42">
        <v>0</v>
      </c>
      <c r="O131" s="42">
        <v>0</v>
      </c>
    </row>
    <row r="132" spans="1:15">
      <c r="A132" s="4" t="s">
        <v>97</v>
      </c>
      <c r="B132" s="4"/>
      <c r="C132" s="3" t="s">
        <v>277</v>
      </c>
      <c r="D132" s="41">
        <v>0</v>
      </c>
      <c r="E132" s="42">
        <v>0</v>
      </c>
      <c r="F132" s="42">
        <v>0</v>
      </c>
      <c r="G132" s="42">
        <v>0</v>
      </c>
      <c r="H132" s="42">
        <v>0</v>
      </c>
      <c r="I132" s="42">
        <v>0</v>
      </c>
      <c r="J132" s="42">
        <v>0</v>
      </c>
      <c r="K132" s="42">
        <v>0</v>
      </c>
      <c r="L132" s="42">
        <v>0</v>
      </c>
      <c r="M132" s="42">
        <v>0</v>
      </c>
      <c r="N132" s="42">
        <v>0</v>
      </c>
      <c r="O132" s="42">
        <v>0</v>
      </c>
    </row>
    <row r="133" spans="1:15" ht="39">
      <c r="A133" s="4">
        <v>2</v>
      </c>
      <c r="B133" s="4"/>
      <c r="C133" s="3" t="s">
        <v>319</v>
      </c>
      <c r="D133" s="41">
        <v>0</v>
      </c>
      <c r="E133" s="42">
        <v>0</v>
      </c>
      <c r="F133" s="42">
        <v>0</v>
      </c>
      <c r="G133" s="42">
        <v>0</v>
      </c>
      <c r="H133" s="42">
        <v>0</v>
      </c>
      <c r="I133" s="42">
        <v>0</v>
      </c>
      <c r="J133" s="42">
        <v>0</v>
      </c>
      <c r="K133" s="42">
        <v>0</v>
      </c>
      <c r="L133" s="42">
        <v>0</v>
      </c>
      <c r="M133" s="42">
        <v>0</v>
      </c>
      <c r="N133" s="42">
        <v>0</v>
      </c>
      <c r="O133" s="42">
        <v>0</v>
      </c>
    </row>
    <row r="134" spans="1:15">
      <c r="A134" s="4" t="s">
        <v>98</v>
      </c>
      <c r="B134" s="4"/>
      <c r="C134" s="3" t="s">
        <v>28</v>
      </c>
      <c r="D134" s="41">
        <v>0</v>
      </c>
      <c r="E134" s="42">
        <v>0</v>
      </c>
      <c r="F134" s="42">
        <v>0</v>
      </c>
      <c r="G134" s="42">
        <v>0</v>
      </c>
      <c r="H134" s="42">
        <v>0</v>
      </c>
      <c r="I134" s="42">
        <v>0</v>
      </c>
      <c r="J134" s="42">
        <v>0</v>
      </c>
      <c r="K134" s="42">
        <v>0</v>
      </c>
      <c r="L134" s="42">
        <v>0</v>
      </c>
      <c r="M134" s="42">
        <v>0</v>
      </c>
      <c r="N134" s="42">
        <v>0</v>
      </c>
      <c r="O134" s="42">
        <v>0</v>
      </c>
    </row>
    <row r="135" spans="1:15" ht="26.25">
      <c r="A135" s="4" t="s">
        <v>99</v>
      </c>
      <c r="B135" s="4"/>
      <c r="C135" s="3" t="s">
        <v>27</v>
      </c>
      <c r="D135" s="41">
        <v>0</v>
      </c>
      <c r="E135" s="42">
        <v>0</v>
      </c>
      <c r="F135" s="42">
        <v>0</v>
      </c>
      <c r="G135" s="42">
        <v>0</v>
      </c>
      <c r="H135" s="42">
        <v>0</v>
      </c>
      <c r="I135" s="42">
        <v>0</v>
      </c>
      <c r="J135" s="42">
        <v>0</v>
      </c>
      <c r="K135" s="42">
        <v>0</v>
      </c>
      <c r="L135" s="42">
        <v>0</v>
      </c>
      <c r="M135" s="42">
        <v>0</v>
      </c>
      <c r="N135" s="42">
        <v>0</v>
      </c>
      <c r="O135" s="42">
        <v>0</v>
      </c>
    </row>
    <row r="136" spans="1:15" ht="26.25">
      <c r="A136" s="4" t="s">
        <v>100</v>
      </c>
      <c r="B136" s="4"/>
      <c r="C136" s="3" t="s">
        <v>278</v>
      </c>
      <c r="D136" s="41">
        <v>0</v>
      </c>
      <c r="E136" s="42">
        <v>0</v>
      </c>
      <c r="F136" s="42">
        <v>0</v>
      </c>
      <c r="G136" s="42">
        <v>0</v>
      </c>
      <c r="H136" s="42">
        <v>0</v>
      </c>
      <c r="I136" s="42">
        <v>0</v>
      </c>
      <c r="J136" s="42">
        <v>0</v>
      </c>
      <c r="K136" s="42">
        <v>0</v>
      </c>
      <c r="L136" s="42">
        <v>0</v>
      </c>
      <c r="M136" s="42">
        <v>0</v>
      </c>
      <c r="N136" s="42">
        <v>0</v>
      </c>
      <c r="O136" s="42">
        <v>0</v>
      </c>
    </row>
    <row r="137" spans="1:15" ht="39">
      <c r="A137" s="4" t="s">
        <v>101</v>
      </c>
      <c r="B137" s="4"/>
      <c r="C137" s="3" t="s">
        <v>137</v>
      </c>
      <c r="D137" s="41">
        <v>0</v>
      </c>
      <c r="E137" s="42">
        <v>0</v>
      </c>
      <c r="F137" s="42">
        <v>0</v>
      </c>
      <c r="G137" s="42">
        <v>0</v>
      </c>
      <c r="H137" s="42">
        <v>0</v>
      </c>
      <c r="I137" s="42">
        <v>0</v>
      </c>
      <c r="J137" s="42">
        <v>0</v>
      </c>
      <c r="K137" s="42">
        <v>0</v>
      </c>
      <c r="L137" s="42">
        <v>0</v>
      </c>
      <c r="M137" s="42">
        <v>0</v>
      </c>
      <c r="N137" s="42">
        <v>0</v>
      </c>
      <c r="O137" s="42">
        <v>0</v>
      </c>
    </row>
    <row r="138" spans="1:15">
      <c r="A138" s="4" t="s">
        <v>102</v>
      </c>
      <c r="B138" s="4"/>
      <c r="C138" s="3" t="s">
        <v>139</v>
      </c>
      <c r="D138" s="41">
        <v>0</v>
      </c>
      <c r="E138" s="42">
        <v>0</v>
      </c>
      <c r="F138" s="42">
        <v>0</v>
      </c>
      <c r="G138" s="42">
        <v>0</v>
      </c>
      <c r="H138" s="42">
        <v>0</v>
      </c>
      <c r="I138" s="42">
        <v>0</v>
      </c>
      <c r="J138" s="42">
        <v>0</v>
      </c>
      <c r="K138" s="42">
        <v>0</v>
      </c>
      <c r="L138" s="42">
        <v>0</v>
      </c>
      <c r="M138" s="42">
        <v>0</v>
      </c>
      <c r="N138" s="42">
        <v>0</v>
      </c>
      <c r="O138" s="42">
        <v>0</v>
      </c>
    </row>
    <row r="139" spans="1:15" ht="26.25">
      <c r="A139" s="4" t="s">
        <v>103</v>
      </c>
      <c r="B139" s="4"/>
      <c r="C139" s="3" t="s">
        <v>279</v>
      </c>
      <c r="D139" s="41">
        <v>0</v>
      </c>
      <c r="E139" s="42">
        <v>0</v>
      </c>
      <c r="F139" s="42">
        <v>0</v>
      </c>
      <c r="G139" s="42">
        <v>0</v>
      </c>
      <c r="H139" s="42">
        <v>0</v>
      </c>
      <c r="I139" s="42">
        <v>0</v>
      </c>
      <c r="J139" s="42">
        <v>0</v>
      </c>
      <c r="K139" s="42">
        <v>0</v>
      </c>
      <c r="L139" s="42">
        <v>0</v>
      </c>
      <c r="M139" s="42">
        <v>0</v>
      </c>
      <c r="N139" s="42">
        <v>0</v>
      </c>
      <c r="O139" s="42">
        <v>0</v>
      </c>
    </row>
    <row r="140" spans="1:15" ht="26.25">
      <c r="A140" s="4" t="s">
        <v>104</v>
      </c>
      <c r="B140" s="4"/>
      <c r="C140" s="3" t="s">
        <v>280</v>
      </c>
      <c r="D140" s="41">
        <v>0</v>
      </c>
      <c r="E140" s="42">
        <v>0</v>
      </c>
      <c r="F140" s="42">
        <v>0</v>
      </c>
      <c r="G140" s="42">
        <v>0</v>
      </c>
      <c r="H140" s="42">
        <v>0</v>
      </c>
      <c r="I140" s="42">
        <v>0</v>
      </c>
      <c r="J140" s="42">
        <v>0</v>
      </c>
      <c r="K140" s="42">
        <v>0</v>
      </c>
      <c r="L140" s="42">
        <v>0</v>
      </c>
      <c r="M140" s="42">
        <v>0</v>
      </c>
      <c r="N140" s="42">
        <v>0</v>
      </c>
      <c r="O140" s="42">
        <v>0</v>
      </c>
    </row>
    <row r="141" spans="1:15">
      <c r="A141" s="4" t="s">
        <v>105</v>
      </c>
      <c r="B141" s="4"/>
      <c r="C141" s="3" t="s">
        <v>277</v>
      </c>
      <c r="D141" s="41">
        <v>0</v>
      </c>
      <c r="E141" s="42">
        <v>0</v>
      </c>
      <c r="F141" s="42">
        <v>0</v>
      </c>
      <c r="G141" s="42">
        <v>0</v>
      </c>
      <c r="H141" s="42">
        <v>0</v>
      </c>
      <c r="I141" s="42">
        <v>0</v>
      </c>
      <c r="J141" s="42">
        <v>0</v>
      </c>
      <c r="K141" s="42">
        <v>0</v>
      </c>
      <c r="L141" s="42">
        <v>0</v>
      </c>
      <c r="M141" s="42">
        <v>0</v>
      </c>
      <c r="N141" s="42">
        <v>0</v>
      </c>
      <c r="O141" s="42">
        <v>0</v>
      </c>
    </row>
    <row r="142" spans="1:15" ht="26.25">
      <c r="A142" s="4" t="s">
        <v>59</v>
      </c>
      <c r="B142" s="4"/>
      <c r="C142" s="3" t="s">
        <v>67</v>
      </c>
      <c r="D142" s="41">
        <v>5563463315</v>
      </c>
      <c r="E142" s="42">
        <v>5563463315</v>
      </c>
      <c r="F142" s="42">
        <v>0</v>
      </c>
      <c r="G142" s="42">
        <v>0</v>
      </c>
      <c r="H142" s="42">
        <v>0</v>
      </c>
      <c r="I142" s="42">
        <v>0</v>
      </c>
      <c r="J142" s="42">
        <v>-141497022154</v>
      </c>
      <c r="K142" s="42">
        <v>-141497022154</v>
      </c>
      <c r="L142" s="42">
        <v>0</v>
      </c>
      <c r="M142" s="42">
        <v>0</v>
      </c>
      <c r="N142" s="42">
        <v>0</v>
      </c>
      <c r="O142" s="42">
        <v>0</v>
      </c>
    </row>
    <row r="143" spans="1:15" ht="26.25">
      <c r="A143" s="4">
        <v>1</v>
      </c>
      <c r="B143" s="4"/>
      <c r="C143" s="3" t="s">
        <v>281</v>
      </c>
      <c r="D143" s="41">
        <v>29929300275</v>
      </c>
      <c r="E143" s="42">
        <v>29929300275</v>
      </c>
      <c r="F143" s="42">
        <v>0</v>
      </c>
      <c r="G143" s="42">
        <v>0</v>
      </c>
      <c r="H143" s="42">
        <v>0</v>
      </c>
      <c r="I143" s="42">
        <v>0</v>
      </c>
      <c r="J143" s="42">
        <v>106548666137</v>
      </c>
      <c r="K143" s="42">
        <v>106548666137</v>
      </c>
      <c r="L143" s="42">
        <v>0</v>
      </c>
      <c r="M143" s="42">
        <v>0</v>
      </c>
      <c r="N143" s="42">
        <v>0</v>
      </c>
      <c r="O143" s="42">
        <v>0</v>
      </c>
    </row>
    <row r="144" spans="1:15">
      <c r="A144" s="4" t="s">
        <v>89</v>
      </c>
      <c r="B144" s="4" t="s">
        <v>192</v>
      </c>
      <c r="C144" s="3" t="s">
        <v>74</v>
      </c>
      <c r="D144" s="41">
        <v>756876100</v>
      </c>
      <c r="E144" s="42">
        <v>756876100</v>
      </c>
      <c r="F144" s="42">
        <v>0</v>
      </c>
      <c r="G144" s="42">
        <v>0</v>
      </c>
      <c r="H144" s="42">
        <v>0</v>
      </c>
      <c r="I144" s="42">
        <v>0</v>
      </c>
      <c r="J144" s="42">
        <v>1973255369</v>
      </c>
      <c r="K144" s="42">
        <v>1973255369</v>
      </c>
      <c r="L144" s="42">
        <v>0</v>
      </c>
      <c r="M144" s="42">
        <v>0</v>
      </c>
      <c r="N144" s="42">
        <v>0</v>
      </c>
      <c r="O144" s="42">
        <v>0</v>
      </c>
    </row>
    <row r="145" spans="1:15">
      <c r="A145" s="4" t="s">
        <v>91</v>
      </c>
      <c r="B145" s="4" t="s">
        <v>193</v>
      </c>
      <c r="C145" s="3" t="s">
        <v>73</v>
      </c>
      <c r="D145" s="41">
        <v>33921033</v>
      </c>
      <c r="E145" s="42">
        <v>33921033</v>
      </c>
      <c r="F145" s="42">
        <v>0</v>
      </c>
      <c r="G145" s="42">
        <v>0</v>
      </c>
      <c r="H145" s="42">
        <v>0</v>
      </c>
      <c r="I145" s="42">
        <v>0</v>
      </c>
      <c r="J145" s="42">
        <v>428132391</v>
      </c>
      <c r="K145" s="42">
        <v>428132391</v>
      </c>
      <c r="L145" s="42">
        <v>0</v>
      </c>
      <c r="M145" s="42">
        <v>0</v>
      </c>
      <c r="N145" s="42">
        <v>0</v>
      </c>
      <c r="O145" s="42">
        <v>0</v>
      </c>
    </row>
    <row r="146" spans="1:15" ht="26.25">
      <c r="A146" s="4" t="s">
        <v>92</v>
      </c>
      <c r="B146" s="40" t="s">
        <v>353</v>
      </c>
      <c r="C146" s="3" t="s">
        <v>140</v>
      </c>
      <c r="D146" s="41">
        <v>60301948</v>
      </c>
      <c r="E146" s="42">
        <v>60301948</v>
      </c>
      <c r="F146" s="42">
        <v>0</v>
      </c>
      <c r="G146" s="42">
        <v>0</v>
      </c>
      <c r="H146" s="42">
        <v>0</v>
      </c>
      <c r="I146" s="42">
        <v>0</v>
      </c>
      <c r="J146" s="42">
        <v>60301948</v>
      </c>
      <c r="K146" s="42">
        <v>60301948</v>
      </c>
      <c r="L146" s="42">
        <v>0</v>
      </c>
      <c r="M146" s="42">
        <v>0</v>
      </c>
      <c r="N146" s="42">
        <v>0</v>
      </c>
      <c r="O146" s="42">
        <v>0</v>
      </c>
    </row>
    <row r="147" spans="1:15" ht="26.25">
      <c r="A147" s="4" t="s">
        <v>93</v>
      </c>
      <c r="B147" s="4" t="s">
        <v>191</v>
      </c>
      <c r="C147" s="3" t="s">
        <v>141</v>
      </c>
      <c r="D147" s="41">
        <v>29021381194</v>
      </c>
      <c r="E147" s="42">
        <v>29021381194</v>
      </c>
      <c r="F147" s="42">
        <v>0</v>
      </c>
      <c r="G147" s="42">
        <v>0</v>
      </c>
      <c r="H147" s="42">
        <v>0</v>
      </c>
      <c r="I147" s="42">
        <v>0</v>
      </c>
      <c r="J147" s="42">
        <v>103970463355</v>
      </c>
      <c r="K147" s="42">
        <v>103970463355</v>
      </c>
      <c r="L147" s="42">
        <v>0</v>
      </c>
      <c r="M147" s="42">
        <v>0</v>
      </c>
      <c r="N147" s="42">
        <v>0</v>
      </c>
      <c r="O147" s="42">
        <v>0</v>
      </c>
    </row>
    <row r="148" spans="1:15" ht="39">
      <c r="A148" s="4" t="s">
        <v>94</v>
      </c>
      <c r="B148" s="4"/>
      <c r="C148" s="3" t="s">
        <v>142</v>
      </c>
      <c r="D148" s="41">
        <v>0</v>
      </c>
      <c r="E148" s="42">
        <v>0</v>
      </c>
      <c r="F148" s="42">
        <v>0</v>
      </c>
      <c r="G148" s="42">
        <v>0</v>
      </c>
      <c r="H148" s="42">
        <v>0</v>
      </c>
      <c r="I148" s="42">
        <v>0</v>
      </c>
      <c r="J148" s="42">
        <v>0</v>
      </c>
      <c r="K148" s="42">
        <v>0</v>
      </c>
      <c r="L148" s="42">
        <v>0</v>
      </c>
      <c r="M148" s="42">
        <v>0</v>
      </c>
      <c r="N148" s="42">
        <v>0</v>
      </c>
      <c r="O148" s="42">
        <v>0</v>
      </c>
    </row>
    <row r="149" spans="1:15" ht="26.25">
      <c r="A149" s="2"/>
      <c r="B149" s="2"/>
      <c r="C149" s="3" t="s">
        <v>282</v>
      </c>
      <c r="D149" s="41">
        <v>0</v>
      </c>
      <c r="E149" s="42">
        <v>0</v>
      </c>
      <c r="F149" s="42">
        <v>0</v>
      </c>
      <c r="G149" s="42">
        <v>0</v>
      </c>
      <c r="H149" s="42">
        <v>0</v>
      </c>
      <c r="I149" s="42">
        <v>0</v>
      </c>
      <c r="J149" s="42">
        <v>0</v>
      </c>
      <c r="K149" s="42">
        <v>0</v>
      </c>
      <c r="L149" s="42">
        <v>0</v>
      </c>
      <c r="M149" s="42">
        <v>0</v>
      </c>
      <c r="N149" s="42">
        <v>0</v>
      </c>
      <c r="O149" s="42">
        <v>0</v>
      </c>
    </row>
    <row r="150" spans="1:15" ht="26.25">
      <c r="A150" s="2"/>
      <c r="B150" s="2"/>
      <c r="C150" s="3" t="s">
        <v>283</v>
      </c>
      <c r="D150" s="41">
        <v>0</v>
      </c>
      <c r="E150" s="42">
        <v>0</v>
      </c>
      <c r="F150" s="42">
        <v>0</v>
      </c>
      <c r="G150" s="42">
        <v>0</v>
      </c>
      <c r="H150" s="42">
        <v>0</v>
      </c>
      <c r="I150" s="42">
        <v>0</v>
      </c>
      <c r="J150" s="42">
        <v>0</v>
      </c>
      <c r="K150" s="42">
        <v>0</v>
      </c>
      <c r="L150" s="42">
        <v>0</v>
      </c>
      <c r="M150" s="42">
        <v>0</v>
      </c>
      <c r="N150" s="42">
        <v>0</v>
      </c>
      <c r="O150" s="42">
        <v>0</v>
      </c>
    </row>
    <row r="151" spans="1:15" ht="26.25">
      <c r="A151" s="2"/>
      <c r="B151" s="2"/>
      <c r="C151" s="3" t="s">
        <v>284</v>
      </c>
      <c r="D151" s="41">
        <v>0</v>
      </c>
      <c r="E151" s="42">
        <v>0</v>
      </c>
      <c r="F151" s="42">
        <v>0</v>
      </c>
      <c r="G151" s="42">
        <v>0</v>
      </c>
      <c r="H151" s="42">
        <v>0</v>
      </c>
      <c r="I151" s="42">
        <v>0</v>
      </c>
      <c r="J151" s="42">
        <v>0</v>
      </c>
      <c r="K151" s="42">
        <v>0</v>
      </c>
      <c r="L151" s="42">
        <v>0</v>
      </c>
      <c r="M151" s="42">
        <v>0</v>
      </c>
      <c r="N151" s="42">
        <v>0</v>
      </c>
      <c r="O151" s="42">
        <v>0</v>
      </c>
    </row>
    <row r="152" spans="1:15">
      <c r="A152" s="2"/>
      <c r="B152" s="2"/>
      <c r="C152" s="3" t="s">
        <v>285</v>
      </c>
      <c r="D152" s="41">
        <v>0</v>
      </c>
      <c r="E152" s="42">
        <v>0</v>
      </c>
      <c r="F152" s="42">
        <v>0</v>
      </c>
      <c r="G152" s="42">
        <v>0</v>
      </c>
      <c r="H152" s="42">
        <v>0</v>
      </c>
      <c r="I152" s="42">
        <v>0</v>
      </c>
      <c r="J152" s="42">
        <v>0</v>
      </c>
      <c r="K152" s="42">
        <v>0</v>
      </c>
      <c r="L152" s="42">
        <v>0</v>
      </c>
      <c r="M152" s="42">
        <v>0</v>
      </c>
      <c r="N152" s="42">
        <v>0</v>
      </c>
      <c r="O152" s="42">
        <v>0</v>
      </c>
    </row>
    <row r="153" spans="1:15" ht="39">
      <c r="A153" s="4" t="s">
        <v>95</v>
      </c>
      <c r="B153" s="4" t="s">
        <v>343</v>
      </c>
      <c r="C153" s="3" t="s">
        <v>286</v>
      </c>
      <c r="D153" s="41">
        <v>0</v>
      </c>
      <c r="E153" s="42">
        <v>0</v>
      </c>
      <c r="F153" s="42">
        <v>0</v>
      </c>
      <c r="G153" s="42">
        <v>0</v>
      </c>
      <c r="H153" s="42">
        <v>0</v>
      </c>
      <c r="I153" s="42">
        <v>0</v>
      </c>
      <c r="J153" s="42">
        <v>5760000</v>
      </c>
      <c r="K153" s="42">
        <v>5760000</v>
      </c>
      <c r="L153" s="42">
        <v>0</v>
      </c>
      <c r="M153" s="42">
        <v>0</v>
      </c>
      <c r="N153" s="42">
        <v>0</v>
      </c>
      <c r="O153" s="42">
        <v>0</v>
      </c>
    </row>
    <row r="154" spans="1:15">
      <c r="A154" s="4" t="s">
        <v>96</v>
      </c>
      <c r="B154" s="4" t="s">
        <v>194</v>
      </c>
      <c r="C154" s="3" t="s">
        <v>34</v>
      </c>
      <c r="D154" s="41">
        <v>56820000</v>
      </c>
      <c r="E154" s="42">
        <v>56820000</v>
      </c>
      <c r="F154" s="42">
        <v>0</v>
      </c>
      <c r="G154" s="42">
        <v>0</v>
      </c>
      <c r="H154" s="42">
        <v>0</v>
      </c>
      <c r="I154" s="42">
        <v>0</v>
      </c>
      <c r="J154" s="42">
        <v>110753074</v>
      </c>
      <c r="K154" s="42">
        <v>110753074</v>
      </c>
      <c r="L154" s="42">
        <v>0</v>
      </c>
      <c r="M154" s="42">
        <v>0</v>
      </c>
      <c r="N154" s="42">
        <v>0</v>
      </c>
      <c r="O154" s="42">
        <v>0</v>
      </c>
    </row>
    <row r="155" spans="1:15">
      <c r="A155" s="4">
        <v>2</v>
      </c>
      <c r="B155" s="4" t="s">
        <v>195</v>
      </c>
      <c r="C155" s="3" t="s">
        <v>71</v>
      </c>
      <c r="D155" s="41">
        <v>-24365836960</v>
      </c>
      <c r="E155" s="42">
        <v>-24365836960</v>
      </c>
      <c r="F155" s="42">
        <v>0</v>
      </c>
      <c r="G155" s="42">
        <v>0</v>
      </c>
      <c r="H155" s="42">
        <v>0</v>
      </c>
      <c r="I155" s="42">
        <v>0</v>
      </c>
      <c r="J155" s="42">
        <v>-248045688291</v>
      </c>
      <c r="K155" s="42">
        <v>-248045688291</v>
      </c>
      <c r="L155" s="42">
        <v>0</v>
      </c>
      <c r="M155" s="42">
        <v>0</v>
      </c>
      <c r="N155" s="42">
        <v>0</v>
      </c>
      <c r="O155" s="42">
        <v>0</v>
      </c>
    </row>
    <row r="156" spans="1:15">
      <c r="A156" s="4" t="s">
        <v>60</v>
      </c>
      <c r="B156" s="4"/>
      <c r="C156" s="3" t="s">
        <v>287</v>
      </c>
      <c r="D156" s="41">
        <v>0</v>
      </c>
      <c r="E156" s="42">
        <v>0</v>
      </c>
      <c r="F156" s="42">
        <v>0</v>
      </c>
      <c r="G156" s="42">
        <v>0</v>
      </c>
      <c r="H156" s="42">
        <v>0</v>
      </c>
      <c r="I156" s="42">
        <v>0</v>
      </c>
      <c r="J156" s="42">
        <v>0</v>
      </c>
      <c r="K156" s="42">
        <v>0</v>
      </c>
      <c r="L156" s="42">
        <v>0</v>
      </c>
      <c r="M156" s="42">
        <v>0</v>
      </c>
      <c r="N156" s="42">
        <v>0</v>
      </c>
      <c r="O156" s="42">
        <v>0</v>
      </c>
    </row>
    <row r="157" spans="1:15" ht="26.25">
      <c r="A157" s="4" t="s">
        <v>61</v>
      </c>
      <c r="B157" s="4" t="s">
        <v>299</v>
      </c>
      <c r="C157" s="3" t="s">
        <v>174</v>
      </c>
      <c r="D157" s="41">
        <v>0</v>
      </c>
      <c r="E157" s="42">
        <v>0</v>
      </c>
      <c r="F157" s="42">
        <v>0</v>
      </c>
      <c r="G157" s="42">
        <v>0</v>
      </c>
      <c r="H157" s="42">
        <v>0</v>
      </c>
      <c r="I157" s="42">
        <v>0</v>
      </c>
      <c r="J157" s="42">
        <v>0</v>
      </c>
      <c r="K157" s="42">
        <v>0</v>
      </c>
      <c r="L157" s="42">
        <v>0</v>
      </c>
      <c r="M157" s="42">
        <v>0</v>
      </c>
      <c r="N157" s="42">
        <v>0</v>
      </c>
      <c r="O157" s="42">
        <v>0</v>
      </c>
    </row>
    <row r="158" spans="1:15" ht="39">
      <c r="A158" s="4">
        <v>1</v>
      </c>
      <c r="B158" s="4"/>
      <c r="C158" s="3" t="s">
        <v>143</v>
      </c>
      <c r="D158" s="41">
        <v>0</v>
      </c>
      <c r="E158" s="42">
        <v>0</v>
      </c>
      <c r="F158" s="42">
        <v>0</v>
      </c>
      <c r="G158" s="42">
        <v>0</v>
      </c>
      <c r="H158" s="42">
        <v>0</v>
      </c>
      <c r="I158" s="42">
        <v>0</v>
      </c>
      <c r="J158" s="42">
        <v>0</v>
      </c>
      <c r="K158" s="42">
        <v>0</v>
      </c>
      <c r="L158" s="42">
        <v>0</v>
      </c>
      <c r="M158" s="42">
        <v>0</v>
      </c>
      <c r="N158" s="42">
        <v>0</v>
      </c>
      <c r="O158" s="42">
        <v>0</v>
      </c>
    </row>
    <row r="159" spans="1:15" ht="26.25">
      <c r="A159" s="4">
        <v>2</v>
      </c>
      <c r="B159" s="4"/>
      <c r="C159" s="3" t="s">
        <v>144</v>
      </c>
      <c r="D159" s="41">
        <v>0</v>
      </c>
      <c r="E159" s="42">
        <v>0</v>
      </c>
      <c r="F159" s="42">
        <v>0</v>
      </c>
      <c r="G159" s="42">
        <v>0</v>
      </c>
      <c r="H159" s="42">
        <v>0</v>
      </c>
      <c r="I159" s="42">
        <v>0</v>
      </c>
      <c r="J159" s="42">
        <v>0</v>
      </c>
      <c r="K159" s="42">
        <v>0</v>
      </c>
      <c r="L159" s="42">
        <v>0</v>
      </c>
      <c r="M159" s="42">
        <v>0</v>
      </c>
      <c r="N159" s="42">
        <v>0</v>
      </c>
      <c r="O159" s="42">
        <v>0</v>
      </c>
    </row>
    <row r="160" spans="1:15" ht="51.75">
      <c r="A160" s="4" t="s">
        <v>63</v>
      </c>
      <c r="B160" s="4"/>
      <c r="C160" s="3" t="s">
        <v>288</v>
      </c>
      <c r="D160" s="41">
        <v>0</v>
      </c>
      <c r="E160" s="42">
        <v>0</v>
      </c>
      <c r="F160" s="42">
        <v>0</v>
      </c>
      <c r="G160" s="42">
        <v>0</v>
      </c>
      <c r="H160" s="42">
        <v>0</v>
      </c>
      <c r="I160" s="42">
        <v>0</v>
      </c>
      <c r="J160" s="42">
        <v>0</v>
      </c>
      <c r="K160" s="42">
        <v>0</v>
      </c>
      <c r="L160" s="42">
        <v>0</v>
      </c>
      <c r="M160" s="42">
        <v>0</v>
      </c>
      <c r="N160" s="42">
        <v>0</v>
      </c>
      <c r="O160" s="42">
        <v>0</v>
      </c>
    </row>
    <row r="161" spans="1:15" ht="39">
      <c r="A161" s="4">
        <v>1</v>
      </c>
      <c r="B161" s="4"/>
      <c r="C161" s="3" t="s">
        <v>289</v>
      </c>
      <c r="D161" s="41">
        <v>0</v>
      </c>
      <c r="E161" s="42">
        <v>0</v>
      </c>
      <c r="F161" s="42">
        <v>0</v>
      </c>
      <c r="G161" s="42">
        <v>0</v>
      </c>
      <c r="H161" s="42">
        <v>0</v>
      </c>
      <c r="I161" s="42">
        <v>0</v>
      </c>
      <c r="J161" s="42">
        <v>0</v>
      </c>
      <c r="K161" s="42">
        <v>0</v>
      </c>
      <c r="L161" s="42">
        <v>0</v>
      </c>
      <c r="M161" s="42">
        <v>0</v>
      </c>
      <c r="N161" s="42">
        <v>0</v>
      </c>
      <c r="O161" s="42">
        <v>0</v>
      </c>
    </row>
    <row r="162" spans="1:15" ht="15" customHeight="1">
      <c r="A162" s="4" t="s">
        <v>89</v>
      </c>
      <c r="B162" s="4"/>
      <c r="C162" s="3" t="s">
        <v>145</v>
      </c>
      <c r="D162" s="41">
        <v>0</v>
      </c>
      <c r="E162" s="42">
        <v>0</v>
      </c>
      <c r="F162" s="42">
        <v>0</v>
      </c>
      <c r="G162" s="42">
        <v>0</v>
      </c>
      <c r="H162" s="42">
        <v>0</v>
      </c>
      <c r="I162" s="42">
        <v>0</v>
      </c>
      <c r="J162" s="42">
        <v>0</v>
      </c>
      <c r="K162" s="42">
        <v>0</v>
      </c>
      <c r="L162" s="42">
        <v>0</v>
      </c>
      <c r="M162" s="42">
        <v>0</v>
      </c>
      <c r="N162" s="42">
        <v>0</v>
      </c>
      <c r="O162" s="42">
        <v>0</v>
      </c>
    </row>
    <row r="163" spans="1:15">
      <c r="A163" s="4" t="s">
        <v>91</v>
      </c>
      <c r="B163" s="4"/>
      <c r="C163" s="3" t="s">
        <v>146</v>
      </c>
      <c r="D163" s="41">
        <v>0</v>
      </c>
      <c r="E163" s="42">
        <v>0</v>
      </c>
      <c r="F163" s="42">
        <v>0</v>
      </c>
      <c r="G163" s="42">
        <v>0</v>
      </c>
      <c r="H163" s="42">
        <v>0</v>
      </c>
      <c r="I163" s="42">
        <v>0</v>
      </c>
      <c r="J163" s="42">
        <v>0</v>
      </c>
      <c r="K163" s="42">
        <v>0</v>
      </c>
      <c r="L163" s="42">
        <v>0</v>
      </c>
      <c r="M163" s="42">
        <v>0</v>
      </c>
      <c r="N163" s="42">
        <v>0</v>
      </c>
      <c r="O163" s="42">
        <v>0</v>
      </c>
    </row>
    <row r="164" spans="1:15" ht="26.25">
      <c r="A164" s="4">
        <v>2</v>
      </c>
      <c r="B164" s="4"/>
      <c r="C164" s="3" t="s">
        <v>147</v>
      </c>
      <c r="D164" s="41">
        <v>0</v>
      </c>
      <c r="E164" s="42">
        <v>0</v>
      </c>
      <c r="F164" s="42">
        <v>0</v>
      </c>
      <c r="G164" s="42">
        <v>0</v>
      </c>
      <c r="H164" s="42">
        <v>0</v>
      </c>
      <c r="I164" s="42">
        <v>0</v>
      </c>
      <c r="J164" s="42">
        <v>0</v>
      </c>
      <c r="K164" s="42">
        <v>0</v>
      </c>
      <c r="L164" s="42">
        <v>0</v>
      </c>
      <c r="M164" s="42">
        <v>0</v>
      </c>
      <c r="N164" s="42">
        <v>0</v>
      </c>
      <c r="O164" s="42">
        <v>0</v>
      </c>
    </row>
    <row r="165" spans="1:15">
      <c r="A165" s="4" t="s">
        <v>148</v>
      </c>
      <c r="B165" s="4"/>
      <c r="C165" s="3" t="s">
        <v>149</v>
      </c>
      <c r="D165" s="41">
        <v>0</v>
      </c>
      <c r="E165" s="42">
        <v>0</v>
      </c>
      <c r="F165" s="42">
        <v>0</v>
      </c>
      <c r="G165" s="42">
        <v>0</v>
      </c>
      <c r="H165" s="42">
        <v>0</v>
      </c>
      <c r="I165" s="42">
        <v>0</v>
      </c>
      <c r="J165" s="42">
        <v>0</v>
      </c>
      <c r="K165" s="42">
        <v>0</v>
      </c>
      <c r="L165" s="42">
        <v>0</v>
      </c>
      <c r="M165" s="42">
        <v>0</v>
      </c>
      <c r="N165" s="42">
        <v>0</v>
      </c>
      <c r="O165" s="42">
        <v>0</v>
      </c>
    </row>
    <row r="166" spans="1:15" ht="39">
      <c r="A166" s="4" t="s">
        <v>150</v>
      </c>
      <c r="B166" s="4"/>
      <c r="C166" s="3" t="s">
        <v>290</v>
      </c>
      <c r="D166" s="41">
        <v>0</v>
      </c>
      <c r="E166" s="42">
        <v>0</v>
      </c>
      <c r="F166" s="42">
        <v>0</v>
      </c>
      <c r="G166" s="42">
        <v>0</v>
      </c>
      <c r="H166" s="42">
        <v>0</v>
      </c>
      <c r="I166" s="42">
        <v>0</v>
      </c>
      <c r="J166" s="42">
        <v>0</v>
      </c>
      <c r="K166" s="42">
        <v>0</v>
      </c>
      <c r="L166" s="42">
        <v>0</v>
      </c>
      <c r="M166" s="42">
        <v>0</v>
      </c>
      <c r="N166" s="42">
        <v>0</v>
      </c>
      <c r="O166" s="42">
        <v>0</v>
      </c>
    </row>
    <row r="167" spans="1:15" ht="39">
      <c r="A167" s="2"/>
      <c r="B167" s="2"/>
      <c r="C167" s="3" t="s">
        <v>291</v>
      </c>
      <c r="D167" s="41">
        <v>0</v>
      </c>
      <c r="E167" s="42">
        <v>0</v>
      </c>
      <c r="F167" s="42">
        <v>0</v>
      </c>
      <c r="G167" s="42">
        <v>0</v>
      </c>
      <c r="H167" s="42">
        <v>0</v>
      </c>
      <c r="I167" s="42">
        <v>0</v>
      </c>
      <c r="J167" s="42">
        <v>0</v>
      </c>
      <c r="K167" s="42">
        <v>0</v>
      </c>
      <c r="L167" s="42">
        <v>0</v>
      </c>
      <c r="M167" s="42">
        <v>0</v>
      </c>
      <c r="N167" s="42">
        <v>0</v>
      </c>
      <c r="O167" s="42">
        <v>0</v>
      </c>
    </row>
    <row r="168" spans="1:15" ht="26.25">
      <c r="A168" s="4" t="s">
        <v>57</v>
      </c>
      <c r="B168" s="4"/>
      <c r="C168" s="3" t="s">
        <v>153</v>
      </c>
      <c r="D168" s="41">
        <v>0</v>
      </c>
      <c r="E168" s="42">
        <v>0</v>
      </c>
      <c r="F168" s="42">
        <v>0</v>
      </c>
      <c r="G168" s="42">
        <v>0</v>
      </c>
      <c r="H168" s="42">
        <v>0</v>
      </c>
      <c r="I168" s="42">
        <v>0</v>
      </c>
      <c r="J168" s="42">
        <v>0</v>
      </c>
      <c r="K168" s="42">
        <v>0</v>
      </c>
      <c r="L168" s="42">
        <v>0</v>
      </c>
      <c r="M168" s="42">
        <v>0</v>
      </c>
      <c r="N168" s="42">
        <v>0</v>
      </c>
      <c r="O168" s="42">
        <v>0</v>
      </c>
    </row>
    <row r="169" spans="1:15">
      <c r="A169" s="4" t="s">
        <v>24</v>
      </c>
      <c r="B169" s="4"/>
      <c r="C169" s="3" t="s">
        <v>292</v>
      </c>
      <c r="D169" s="41">
        <v>0</v>
      </c>
      <c r="E169" s="42">
        <v>0</v>
      </c>
      <c r="F169" s="42">
        <v>0</v>
      </c>
      <c r="G169" s="42">
        <v>0</v>
      </c>
      <c r="H169" s="42">
        <v>0</v>
      </c>
      <c r="I169" s="42">
        <v>0</v>
      </c>
      <c r="J169" s="42">
        <v>0</v>
      </c>
      <c r="K169" s="42">
        <v>0</v>
      </c>
      <c r="L169" s="42">
        <v>0</v>
      </c>
      <c r="M169" s="42">
        <v>0</v>
      </c>
      <c r="N169" s="42">
        <v>0</v>
      </c>
      <c r="O169" s="42">
        <v>0</v>
      </c>
    </row>
    <row r="170" spans="1:15" ht="39">
      <c r="A170" s="2"/>
      <c r="B170" s="2"/>
      <c r="C170" s="3" t="s">
        <v>293</v>
      </c>
      <c r="D170" s="41">
        <v>0</v>
      </c>
      <c r="E170" s="42">
        <v>0</v>
      </c>
      <c r="F170" s="42">
        <v>0</v>
      </c>
      <c r="G170" s="42">
        <v>0</v>
      </c>
      <c r="H170" s="42">
        <v>0</v>
      </c>
      <c r="I170" s="42">
        <v>0</v>
      </c>
      <c r="J170" s="42">
        <v>0</v>
      </c>
      <c r="K170" s="42">
        <v>0</v>
      </c>
      <c r="L170" s="42">
        <v>0</v>
      </c>
      <c r="M170" s="42">
        <v>0</v>
      </c>
      <c r="N170" s="42">
        <v>0</v>
      </c>
      <c r="O170" s="42">
        <v>0</v>
      </c>
    </row>
    <row r="171" spans="1:15">
      <c r="A171" s="4" t="s">
        <v>55</v>
      </c>
      <c r="B171" s="4"/>
      <c r="C171" s="3" t="s">
        <v>294</v>
      </c>
      <c r="D171" s="41">
        <v>0</v>
      </c>
      <c r="E171" s="42">
        <v>0</v>
      </c>
      <c r="F171" s="42">
        <v>0</v>
      </c>
      <c r="G171" s="42">
        <v>0</v>
      </c>
      <c r="H171" s="42">
        <v>0</v>
      </c>
      <c r="I171" s="42">
        <v>0</v>
      </c>
      <c r="J171" s="42">
        <v>0</v>
      </c>
      <c r="K171" s="42">
        <v>0</v>
      </c>
      <c r="L171" s="42">
        <v>0</v>
      </c>
      <c r="M171" s="42">
        <v>0</v>
      </c>
      <c r="N171" s="42">
        <v>0</v>
      </c>
      <c r="O171" s="42">
        <v>0</v>
      </c>
    </row>
    <row r="172" spans="1:15">
      <c r="A172" s="4" t="s">
        <v>59</v>
      </c>
      <c r="B172" s="4"/>
      <c r="C172" s="3" t="s">
        <v>154</v>
      </c>
      <c r="D172" s="41">
        <v>0</v>
      </c>
      <c r="E172" s="42">
        <v>0</v>
      </c>
      <c r="F172" s="42">
        <v>0</v>
      </c>
      <c r="G172" s="42">
        <v>0</v>
      </c>
      <c r="H172" s="42">
        <v>0</v>
      </c>
      <c r="I172" s="42">
        <v>0</v>
      </c>
      <c r="J172" s="42">
        <v>0</v>
      </c>
      <c r="K172" s="42">
        <v>0</v>
      </c>
      <c r="L172" s="42">
        <v>0</v>
      </c>
      <c r="M172" s="42">
        <v>0</v>
      </c>
      <c r="N172" s="42">
        <v>0</v>
      </c>
      <c r="O172" s="42">
        <v>0</v>
      </c>
    </row>
    <row r="173" spans="1:15" ht="39">
      <c r="A173" s="4">
        <v>1</v>
      </c>
      <c r="B173" s="4"/>
      <c r="C173" s="3" t="s">
        <v>295</v>
      </c>
      <c r="D173" s="41">
        <v>0</v>
      </c>
      <c r="E173" s="42">
        <v>0</v>
      </c>
      <c r="F173" s="42">
        <v>0</v>
      </c>
      <c r="G173" s="42">
        <v>0</v>
      </c>
      <c r="H173" s="42">
        <v>0</v>
      </c>
      <c r="I173" s="42">
        <v>0</v>
      </c>
      <c r="J173" s="42">
        <v>0</v>
      </c>
      <c r="K173" s="42">
        <v>0</v>
      </c>
      <c r="L173" s="42">
        <v>0</v>
      </c>
      <c r="M173" s="42">
        <v>0</v>
      </c>
      <c r="N173" s="42">
        <v>0</v>
      </c>
      <c r="O173" s="42">
        <v>0</v>
      </c>
    </row>
    <row r="174" spans="1:15">
      <c r="A174" s="4">
        <v>2</v>
      </c>
      <c r="B174" s="4"/>
      <c r="C174" s="3" t="s">
        <v>155</v>
      </c>
      <c r="D174" s="41">
        <v>0</v>
      </c>
      <c r="E174" s="42">
        <v>0</v>
      </c>
      <c r="F174" s="42">
        <v>0</v>
      </c>
      <c r="G174" s="42">
        <v>0</v>
      </c>
      <c r="H174" s="42">
        <v>0</v>
      </c>
      <c r="I174" s="42">
        <v>0</v>
      </c>
      <c r="J174" s="42">
        <v>0</v>
      </c>
      <c r="K174" s="42">
        <v>0</v>
      </c>
      <c r="L174" s="42">
        <v>0</v>
      </c>
      <c r="M174" s="42">
        <v>0</v>
      </c>
      <c r="N174" s="42">
        <v>0</v>
      </c>
      <c r="O174" s="42">
        <v>0</v>
      </c>
    </row>
    <row r="175" spans="1:15" ht="39">
      <c r="A175" s="4" t="s">
        <v>60</v>
      </c>
      <c r="B175" s="4"/>
      <c r="C175" s="3" t="s">
        <v>290</v>
      </c>
      <c r="D175" s="41">
        <v>1482116612410</v>
      </c>
      <c r="E175" s="42">
        <v>0</v>
      </c>
      <c r="F175" s="42">
        <v>1482116612410</v>
      </c>
      <c r="G175" s="42">
        <v>1199593000000</v>
      </c>
      <c r="H175" s="42">
        <v>229643317000</v>
      </c>
      <c r="I175" s="42">
        <v>52880295410</v>
      </c>
      <c r="J175" s="42">
        <v>4605615382269</v>
      </c>
      <c r="K175" s="42">
        <v>0</v>
      </c>
      <c r="L175" s="42">
        <v>4605615382269</v>
      </c>
      <c r="M175" s="42">
        <v>2707684213700</v>
      </c>
      <c r="N175" s="42">
        <v>1531452397000</v>
      </c>
      <c r="O175" s="42">
        <v>366478771569</v>
      </c>
    </row>
    <row r="176" spans="1:15" ht="39">
      <c r="A176" s="2"/>
      <c r="B176" s="2"/>
      <c r="C176" s="3" t="s">
        <v>291</v>
      </c>
      <c r="D176" s="41">
        <v>1482116612410</v>
      </c>
      <c r="E176" s="42">
        <v>0</v>
      </c>
      <c r="F176" s="42">
        <v>1482116612410</v>
      </c>
      <c r="G176" s="42">
        <v>1199593000000</v>
      </c>
      <c r="H176" s="42">
        <v>229643317000</v>
      </c>
      <c r="I176" s="42">
        <v>52880295410</v>
      </c>
      <c r="J176" s="42">
        <v>4601301628569</v>
      </c>
      <c r="K176" s="42">
        <v>0</v>
      </c>
      <c r="L176" s="42">
        <v>4601301628569</v>
      </c>
      <c r="M176" s="42">
        <v>2703484000000</v>
      </c>
      <c r="N176" s="42">
        <v>1531338857000</v>
      </c>
      <c r="O176" s="42">
        <v>366478771569</v>
      </c>
    </row>
    <row r="177" spans="1:15" ht="26.25">
      <c r="A177" s="4" t="s">
        <v>58</v>
      </c>
      <c r="B177" s="4"/>
      <c r="C177" s="3" t="s">
        <v>156</v>
      </c>
      <c r="D177" s="41">
        <v>933199633500</v>
      </c>
      <c r="E177" s="42">
        <v>0</v>
      </c>
      <c r="F177" s="42">
        <v>933199633500</v>
      </c>
      <c r="G177" s="42">
        <v>766692000000</v>
      </c>
      <c r="H177" s="42">
        <v>134044600000</v>
      </c>
      <c r="I177" s="42">
        <v>32463033500</v>
      </c>
      <c r="J177" s="42">
        <v>2786167590500</v>
      </c>
      <c r="K177" s="42">
        <v>0</v>
      </c>
      <c r="L177" s="42">
        <v>2786167590500</v>
      </c>
      <c r="M177" s="42">
        <v>1752439000000</v>
      </c>
      <c r="N177" s="42">
        <v>825511600000</v>
      </c>
      <c r="O177" s="42">
        <v>208216990500</v>
      </c>
    </row>
    <row r="178" spans="1:15" ht="26.25">
      <c r="A178" s="4" t="s">
        <v>24</v>
      </c>
      <c r="B178" s="4"/>
      <c r="C178" s="3" t="s">
        <v>157</v>
      </c>
      <c r="D178" s="41">
        <v>548916978910</v>
      </c>
      <c r="E178" s="42">
        <v>0</v>
      </c>
      <c r="F178" s="42">
        <v>548916978910</v>
      </c>
      <c r="G178" s="42">
        <v>432901000000</v>
      </c>
      <c r="H178" s="42">
        <v>95598717000</v>
      </c>
      <c r="I178" s="42">
        <v>20417261910</v>
      </c>
      <c r="J178" s="42">
        <v>1815134038069</v>
      </c>
      <c r="K178" s="42">
        <v>0</v>
      </c>
      <c r="L178" s="42">
        <v>1815134038069</v>
      </c>
      <c r="M178" s="42">
        <v>951045000000</v>
      </c>
      <c r="N178" s="42">
        <v>705827257000</v>
      </c>
      <c r="O178" s="42">
        <v>158261781069</v>
      </c>
    </row>
    <row r="179" spans="1:15">
      <c r="A179" s="4">
        <v>1</v>
      </c>
      <c r="B179" s="4"/>
      <c r="C179" s="3" t="s">
        <v>158</v>
      </c>
      <c r="D179" s="41">
        <v>548916978910</v>
      </c>
      <c r="E179" s="42">
        <v>0</v>
      </c>
      <c r="F179" s="42">
        <v>548916978910</v>
      </c>
      <c r="G179" s="42">
        <v>432901000000</v>
      </c>
      <c r="H179" s="42">
        <v>95598717000</v>
      </c>
      <c r="I179" s="42">
        <v>20417261910</v>
      </c>
      <c r="J179" s="42">
        <v>1815134038069</v>
      </c>
      <c r="K179" s="42">
        <v>0</v>
      </c>
      <c r="L179" s="42">
        <v>1815134038069</v>
      </c>
      <c r="M179" s="42">
        <v>951045000000</v>
      </c>
      <c r="N179" s="42">
        <v>705827257000</v>
      </c>
      <c r="O179" s="42">
        <v>158261781069</v>
      </c>
    </row>
    <row r="180" spans="1:15">
      <c r="A180" s="4">
        <v>2</v>
      </c>
      <c r="B180" s="4"/>
      <c r="C180" s="3" t="s">
        <v>159</v>
      </c>
      <c r="D180" s="41">
        <v>0</v>
      </c>
      <c r="E180" s="42">
        <v>0</v>
      </c>
      <c r="F180" s="42">
        <v>0</v>
      </c>
      <c r="G180" s="42">
        <v>0</v>
      </c>
      <c r="H180" s="42">
        <v>0</v>
      </c>
      <c r="I180" s="42">
        <v>0</v>
      </c>
      <c r="J180" s="42">
        <v>0</v>
      </c>
      <c r="K180" s="42">
        <v>0</v>
      </c>
      <c r="L180" s="42">
        <v>0</v>
      </c>
      <c r="M180" s="42">
        <v>0</v>
      </c>
      <c r="N180" s="42">
        <v>0</v>
      </c>
      <c r="O180" s="42">
        <v>0</v>
      </c>
    </row>
    <row r="181" spans="1:15" ht="39">
      <c r="A181" s="4" t="s">
        <v>98</v>
      </c>
      <c r="B181" s="4"/>
      <c r="C181" s="3" t="s">
        <v>160</v>
      </c>
      <c r="D181" s="41">
        <v>0</v>
      </c>
      <c r="E181" s="42">
        <v>0</v>
      </c>
      <c r="F181" s="42">
        <v>0</v>
      </c>
      <c r="G181" s="42">
        <v>0</v>
      </c>
      <c r="H181" s="42">
        <v>0</v>
      </c>
      <c r="I181" s="42">
        <v>0</v>
      </c>
      <c r="J181" s="42">
        <v>4313753700</v>
      </c>
      <c r="K181" s="42">
        <v>0</v>
      </c>
      <c r="L181" s="42">
        <v>4313753700</v>
      </c>
      <c r="M181" s="42">
        <v>4200213700</v>
      </c>
      <c r="N181" s="42">
        <v>113540000</v>
      </c>
      <c r="O181" s="42">
        <v>0</v>
      </c>
    </row>
    <row r="182" spans="1:15" ht="39">
      <c r="A182" s="4" t="s">
        <v>99</v>
      </c>
      <c r="B182" s="4"/>
      <c r="C182" s="3" t="s">
        <v>161</v>
      </c>
      <c r="D182" s="41">
        <v>0</v>
      </c>
      <c r="E182" s="42">
        <v>0</v>
      </c>
      <c r="F182" s="42">
        <v>0</v>
      </c>
      <c r="G182" s="42">
        <v>0</v>
      </c>
      <c r="H182" s="42">
        <v>0</v>
      </c>
      <c r="I182" s="42">
        <v>0</v>
      </c>
      <c r="J182" s="42">
        <v>0</v>
      </c>
      <c r="K182" s="42">
        <v>0</v>
      </c>
      <c r="L182" s="42">
        <v>0</v>
      </c>
      <c r="M182" s="42">
        <v>0</v>
      </c>
      <c r="N182" s="42">
        <v>0</v>
      </c>
      <c r="O182" s="42">
        <v>0</v>
      </c>
    </row>
    <row r="183" spans="1:15" ht="26.25">
      <c r="A183" s="4" t="s">
        <v>55</v>
      </c>
      <c r="B183" s="4"/>
      <c r="C183" s="3" t="s">
        <v>162</v>
      </c>
      <c r="D183" s="41">
        <v>0</v>
      </c>
      <c r="E183" s="42">
        <v>0</v>
      </c>
      <c r="F183" s="42">
        <v>0</v>
      </c>
      <c r="G183" s="42">
        <v>0</v>
      </c>
      <c r="H183" s="42">
        <v>0</v>
      </c>
      <c r="I183" s="42">
        <v>0</v>
      </c>
      <c r="J183" s="42">
        <v>0</v>
      </c>
      <c r="K183" s="42">
        <v>0</v>
      </c>
      <c r="L183" s="42">
        <v>0</v>
      </c>
      <c r="M183" s="42">
        <v>0</v>
      </c>
      <c r="N183" s="42">
        <v>0</v>
      </c>
      <c r="O183" s="42">
        <v>0</v>
      </c>
    </row>
    <row r="184" spans="1:15" ht="26.25">
      <c r="A184" s="4" t="s">
        <v>59</v>
      </c>
      <c r="B184" s="4"/>
      <c r="C184" s="3" t="s">
        <v>296</v>
      </c>
      <c r="D184" s="41">
        <v>0</v>
      </c>
      <c r="E184" s="42">
        <v>0</v>
      </c>
      <c r="F184" s="42">
        <v>0</v>
      </c>
      <c r="G184" s="42">
        <v>0</v>
      </c>
      <c r="H184" s="42">
        <v>0</v>
      </c>
      <c r="I184" s="42">
        <v>0</v>
      </c>
      <c r="J184" s="42">
        <v>0</v>
      </c>
      <c r="K184" s="42">
        <v>0</v>
      </c>
      <c r="L184" s="42">
        <v>0</v>
      </c>
      <c r="M184" s="42">
        <v>0</v>
      </c>
      <c r="N184" s="42">
        <v>0</v>
      </c>
      <c r="O184" s="42">
        <v>0</v>
      </c>
    </row>
    <row r="185" spans="1:15" ht="26.25">
      <c r="A185" s="4" t="s">
        <v>60</v>
      </c>
      <c r="B185" s="4"/>
      <c r="C185" s="3" t="s">
        <v>297</v>
      </c>
      <c r="D185" s="41">
        <v>19270000000</v>
      </c>
      <c r="E185" s="42">
        <v>0</v>
      </c>
      <c r="F185" s="42">
        <v>19270000000</v>
      </c>
      <c r="G185" s="42">
        <v>19270000000</v>
      </c>
      <c r="H185" s="42">
        <v>0</v>
      </c>
      <c r="I185" s="42">
        <v>0</v>
      </c>
      <c r="J185" s="42">
        <v>2592235038399</v>
      </c>
      <c r="K185" s="42">
        <v>0</v>
      </c>
      <c r="L185" s="42">
        <v>2592235038399</v>
      </c>
      <c r="M185" s="42">
        <v>1978424517883</v>
      </c>
      <c r="N185" s="42">
        <v>565521249970</v>
      </c>
      <c r="O185" s="42">
        <v>48289270546</v>
      </c>
    </row>
    <row r="186" spans="1:15" ht="39">
      <c r="A186" s="2"/>
      <c r="B186" s="2"/>
      <c r="C186" s="3" t="s">
        <v>152</v>
      </c>
      <c r="D186" s="41">
        <v>19270000000</v>
      </c>
      <c r="E186" s="42">
        <v>0</v>
      </c>
      <c r="F186" s="42">
        <v>19270000000</v>
      </c>
      <c r="G186" s="42">
        <v>19270000000</v>
      </c>
      <c r="H186" s="42">
        <v>0</v>
      </c>
      <c r="I186" s="42">
        <v>0</v>
      </c>
      <c r="J186" s="42">
        <v>2592235038399</v>
      </c>
      <c r="K186" s="42">
        <v>0</v>
      </c>
      <c r="L186" s="42">
        <v>2592235038399</v>
      </c>
      <c r="M186" s="42">
        <v>1978424517883</v>
      </c>
      <c r="N186" s="42">
        <v>565521249970</v>
      </c>
      <c r="O186" s="42">
        <v>48289270546</v>
      </c>
    </row>
    <row r="187" spans="1:15" ht="26.25">
      <c r="A187" s="4" t="s">
        <v>163</v>
      </c>
      <c r="B187" s="4"/>
      <c r="C187" s="3" t="s">
        <v>298</v>
      </c>
      <c r="D187" s="41">
        <v>0</v>
      </c>
      <c r="E187" s="42">
        <v>0</v>
      </c>
      <c r="F187" s="42">
        <v>0</v>
      </c>
      <c r="G187" s="42">
        <v>0</v>
      </c>
      <c r="H187" s="42">
        <v>0</v>
      </c>
      <c r="I187" s="42">
        <v>0</v>
      </c>
      <c r="J187" s="42">
        <v>0</v>
      </c>
      <c r="K187" s="42">
        <v>0</v>
      </c>
      <c r="L187" s="42">
        <v>0</v>
      </c>
      <c r="M187" s="42">
        <v>0</v>
      </c>
      <c r="N187" s="42">
        <v>0</v>
      </c>
      <c r="O187" s="42">
        <v>0</v>
      </c>
    </row>
    <row r="188" spans="1:15">
      <c r="A188" s="4" t="s">
        <v>24</v>
      </c>
      <c r="B188" s="4"/>
      <c r="C188" s="3" t="s">
        <v>164</v>
      </c>
      <c r="D188" s="41">
        <v>0</v>
      </c>
      <c r="E188" s="42">
        <v>0</v>
      </c>
      <c r="F188" s="42">
        <v>0</v>
      </c>
      <c r="G188" s="42">
        <v>0</v>
      </c>
      <c r="H188" s="42">
        <v>0</v>
      </c>
      <c r="I188" s="42">
        <v>0</v>
      </c>
      <c r="J188" s="42">
        <v>0</v>
      </c>
      <c r="K188" s="42">
        <v>0</v>
      </c>
      <c r="L188" s="42">
        <v>0</v>
      </c>
      <c r="M188" s="42">
        <v>0</v>
      </c>
      <c r="N188" s="42">
        <v>0</v>
      </c>
      <c r="O188" s="42">
        <v>0</v>
      </c>
    </row>
    <row r="189" spans="1:15" ht="39">
      <c r="A189" s="4" t="s">
        <v>55</v>
      </c>
      <c r="B189" s="4"/>
      <c r="C189" s="3" t="s">
        <v>151</v>
      </c>
      <c r="D189" s="41">
        <v>0</v>
      </c>
      <c r="E189" s="42">
        <v>0</v>
      </c>
      <c r="F189" s="42">
        <v>0</v>
      </c>
      <c r="G189" s="42">
        <v>0</v>
      </c>
      <c r="H189" s="42">
        <v>0</v>
      </c>
      <c r="I189" s="42">
        <v>0</v>
      </c>
      <c r="J189" s="42">
        <v>0</v>
      </c>
      <c r="K189" s="42">
        <v>0</v>
      </c>
      <c r="L189" s="42">
        <v>0</v>
      </c>
      <c r="M189" s="42">
        <v>0</v>
      </c>
      <c r="N189" s="42">
        <v>0</v>
      </c>
      <c r="O189" s="42">
        <v>0</v>
      </c>
    </row>
    <row r="190" spans="1:15" ht="39">
      <c r="A190" s="2"/>
      <c r="B190" s="2"/>
      <c r="C190" s="3" t="s">
        <v>152</v>
      </c>
      <c r="D190" s="41">
        <v>0</v>
      </c>
      <c r="E190" s="42">
        <v>0</v>
      </c>
      <c r="F190" s="42">
        <v>0</v>
      </c>
      <c r="G190" s="42">
        <v>0</v>
      </c>
      <c r="H190" s="42">
        <v>0</v>
      </c>
      <c r="I190" s="42">
        <v>0</v>
      </c>
      <c r="J190" s="42">
        <v>0</v>
      </c>
      <c r="K190" s="42">
        <v>0</v>
      </c>
      <c r="L190" s="42">
        <v>0</v>
      </c>
      <c r="M190" s="42">
        <v>0</v>
      </c>
      <c r="N190" s="42">
        <v>0</v>
      </c>
      <c r="O190" s="42">
        <v>0</v>
      </c>
    </row>
    <row r="191" spans="1:15" ht="26.25">
      <c r="A191" s="4" t="s">
        <v>165</v>
      </c>
      <c r="B191" s="4"/>
      <c r="C191" s="3" t="s">
        <v>166</v>
      </c>
      <c r="D191" s="41">
        <v>0</v>
      </c>
      <c r="E191" s="42">
        <v>0</v>
      </c>
      <c r="F191" s="42">
        <v>0</v>
      </c>
      <c r="G191" s="42">
        <v>0</v>
      </c>
      <c r="H191" s="42">
        <v>0</v>
      </c>
      <c r="I191" s="42">
        <v>0</v>
      </c>
      <c r="J191" s="42">
        <v>0</v>
      </c>
      <c r="K191" s="42">
        <v>0</v>
      </c>
      <c r="L191" s="42">
        <v>0</v>
      </c>
      <c r="M191" s="42">
        <v>0</v>
      </c>
      <c r="N191" s="42">
        <v>0</v>
      </c>
      <c r="O191" s="42">
        <v>0</v>
      </c>
    </row>
    <row r="192" spans="1:15" ht="26.25">
      <c r="A192" s="4" t="s">
        <v>24</v>
      </c>
      <c r="B192" s="4"/>
      <c r="C192" s="3" t="s">
        <v>167</v>
      </c>
      <c r="D192" s="41">
        <v>0</v>
      </c>
      <c r="E192" s="42">
        <v>0</v>
      </c>
      <c r="F192" s="42">
        <v>0</v>
      </c>
      <c r="G192" s="42">
        <v>0</v>
      </c>
      <c r="H192" s="42">
        <v>0</v>
      </c>
      <c r="I192" s="42">
        <v>0</v>
      </c>
      <c r="J192" s="42">
        <v>0</v>
      </c>
      <c r="K192" s="42">
        <v>0</v>
      </c>
      <c r="L192" s="42">
        <v>0</v>
      </c>
      <c r="M192" s="42">
        <v>0</v>
      </c>
      <c r="N192" s="42">
        <v>0</v>
      </c>
      <c r="O192" s="42">
        <v>0</v>
      </c>
    </row>
    <row r="193" spans="1:15" ht="39">
      <c r="A193" s="4" t="s">
        <v>55</v>
      </c>
      <c r="B193" s="4"/>
      <c r="C193" s="3" t="s">
        <v>290</v>
      </c>
      <c r="D193" s="41">
        <v>0</v>
      </c>
      <c r="E193" s="42">
        <v>0</v>
      </c>
      <c r="F193" s="42">
        <v>0</v>
      </c>
      <c r="G193" s="42">
        <v>0</v>
      </c>
      <c r="H193" s="42">
        <v>0</v>
      </c>
      <c r="I193" s="42">
        <v>0</v>
      </c>
      <c r="J193" s="42">
        <v>0</v>
      </c>
      <c r="K193" s="42">
        <v>0</v>
      </c>
      <c r="L193" s="42">
        <v>0</v>
      </c>
      <c r="M193" s="42">
        <v>0</v>
      </c>
      <c r="N193" s="42">
        <v>0</v>
      </c>
      <c r="O193" s="42">
        <v>0</v>
      </c>
    </row>
    <row r="194" spans="1:15" ht="39">
      <c r="A194" s="2"/>
      <c r="B194" s="2"/>
      <c r="C194" s="3" t="s">
        <v>152</v>
      </c>
      <c r="D194" s="41">
        <v>0</v>
      </c>
      <c r="E194" s="42">
        <v>0</v>
      </c>
      <c r="F194" s="42">
        <v>0</v>
      </c>
      <c r="G194" s="42">
        <v>0</v>
      </c>
      <c r="H194" s="42">
        <v>0</v>
      </c>
      <c r="I194" s="42">
        <v>0</v>
      </c>
      <c r="J194" s="42">
        <v>0</v>
      </c>
      <c r="K194" s="42">
        <v>0</v>
      </c>
      <c r="L194" s="42">
        <v>0</v>
      </c>
      <c r="M194" s="42">
        <v>0</v>
      </c>
      <c r="N194" s="42">
        <v>0</v>
      </c>
      <c r="O194" s="42">
        <v>0</v>
      </c>
    </row>
  </sheetData>
  <mergeCells count="12">
    <mergeCell ref="A8:A10"/>
    <mergeCell ref="C8:C10"/>
    <mergeCell ref="D8:I8"/>
    <mergeCell ref="J8:O8"/>
    <mergeCell ref="D9:D10"/>
    <mergeCell ref="E9:E10"/>
    <mergeCell ref="F9:F10"/>
    <mergeCell ref="G9:I9"/>
    <mergeCell ref="J9:J10"/>
    <mergeCell ref="K9:K10"/>
    <mergeCell ref="L9:L10"/>
    <mergeCell ref="M9:O9"/>
  </mergeCells>
  <printOptions horizontalCentered="1"/>
  <pageMargins left="0.11811023622047245" right="0.11811023622047245" top="0.15748031496062992" bottom="0.15748031496062992" header="0.11811023622047245" footer="0.11811023622047245"/>
  <pageSetup paperSize="9" scale="5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4"/>
  <sheetViews>
    <sheetView zoomScale="96" zoomScaleNormal="96" workbookViewId="0">
      <selection activeCell="D18" sqref="D18"/>
    </sheetView>
  </sheetViews>
  <sheetFormatPr defaultColWidth="19.28515625" defaultRowHeight="15"/>
  <cols>
    <col min="1" max="1" width="5.85546875" customWidth="1"/>
    <col min="2" max="2" width="6" customWidth="1"/>
    <col min="4" max="4" width="25" customWidth="1"/>
    <col min="10" max="10" width="19.28515625" style="33"/>
  </cols>
  <sheetData>
    <row r="1" spans="1:15" ht="15" customHeight="1"/>
    <row r="2" spans="1:15" ht="15" customHeight="1"/>
    <row r="3" spans="1:15" ht="20.25" customHeight="1"/>
    <row r="6" spans="1:15" ht="15" customHeight="1"/>
    <row r="8" spans="1:15" ht="15.75" customHeight="1">
      <c r="A8" s="378" t="s">
        <v>2</v>
      </c>
      <c r="B8" s="8"/>
      <c r="C8" s="378" t="s">
        <v>75</v>
      </c>
      <c r="D8" s="381" t="s">
        <v>76</v>
      </c>
      <c r="E8" s="382"/>
      <c r="F8" s="382"/>
      <c r="G8" s="382"/>
      <c r="H8" s="382"/>
      <c r="I8" s="383"/>
      <c r="J8" s="381" t="s">
        <v>77</v>
      </c>
      <c r="K8" s="382"/>
      <c r="L8" s="382"/>
      <c r="M8" s="382"/>
      <c r="N8" s="382"/>
      <c r="O8" s="383"/>
    </row>
    <row r="9" spans="1:15">
      <c r="A9" s="379"/>
      <c r="B9" s="9"/>
      <c r="C9" s="379"/>
      <c r="D9" s="378" t="s">
        <v>78</v>
      </c>
      <c r="E9" s="378" t="s">
        <v>15</v>
      </c>
      <c r="F9" s="378" t="s">
        <v>79</v>
      </c>
      <c r="G9" s="381" t="s">
        <v>80</v>
      </c>
      <c r="H9" s="382"/>
      <c r="I9" s="383"/>
      <c r="J9" s="384" t="s">
        <v>78</v>
      </c>
      <c r="K9" s="378" t="s">
        <v>15</v>
      </c>
      <c r="L9" s="378" t="s">
        <v>79</v>
      </c>
      <c r="M9" s="381" t="s">
        <v>80</v>
      </c>
      <c r="N9" s="382"/>
      <c r="O9" s="383"/>
    </row>
    <row r="10" spans="1:15">
      <c r="A10" s="380"/>
      <c r="B10" s="10"/>
      <c r="C10" s="380"/>
      <c r="D10" s="380"/>
      <c r="E10" s="380"/>
      <c r="F10" s="380"/>
      <c r="G10" s="1" t="s">
        <v>81</v>
      </c>
      <c r="H10" s="1" t="s">
        <v>82</v>
      </c>
      <c r="I10" s="1" t="s">
        <v>83</v>
      </c>
      <c r="J10" s="385"/>
      <c r="K10" s="380"/>
      <c r="L10" s="380"/>
      <c r="M10" s="1" t="s">
        <v>81</v>
      </c>
      <c r="N10" s="1" t="s">
        <v>82</v>
      </c>
      <c r="O10" s="1" t="s">
        <v>83</v>
      </c>
    </row>
    <row r="11" spans="1:15">
      <c r="A11" s="1" t="s">
        <v>23</v>
      </c>
      <c r="B11" s="1"/>
      <c r="C11" s="1" t="s">
        <v>57</v>
      </c>
      <c r="D11" s="1" t="s">
        <v>84</v>
      </c>
      <c r="E11" s="1">
        <v>2</v>
      </c>
      <c r="F11" s="1" t="s">
        <v>85</v>
      </c>
      <c r="G11" s="1">
        <v>4</v>
      </c>
      <c r="H11" s="1">
        <v>5</v>
      </c>
      <c r="I11" s="1">
        <v>6</v>
      </c>
      <c r="J11" s="34" t="s">
        <v>86</v>
      </c>
      <c r="K11" s="1">
        <v>8</v>
      </c>
      <c r="L11" s="1" t="s">
        <v>87</v>
      </c>
      <c r="M11" s="1">
        <v>10</v>
      </c>
      <c r="N11" s="1">
        <v>11</v>
      </c>
      <c r="O11" s="1">
        <v>12</v>
      </c>
    </row>
    <row r="12" spans="1:15">
      <c r="A12" s="2"/>
      <c r="B12" s="2"/>
      <c r="C12" s="3" t="s">
        <v>213</v>
      </c>
      <c r="D12" s="41">
        <v>1395781000937</v>
      </c>
      <c r="E12" s="42">
        <v>23956395490</v>
      </c>
      <c r="F12" s="42">
        <v>1371779205447</v>
      </c>
      <c r="G12" s="42">
        <v>926714075099</v>
      </c>
      <c r="H12" s="42">
        <v>403408704826</v>
      </c>
      <c r="I12" s="42">
        <v>41656425522</v>
      </c>
      <c r="J12" s="248">
        <v>4568751197116</v>
      </c>
      <c r="K12" s="42">
        <v>159605533429</v>
      </c>
      <c r="L12" s="42">
        <v>4409092263687</v>
      </c>
      <c r="M12" s="42">
        <v>2624602248773</v>
      </c>
      <c r="N12" s="42">
        <v>1578586583174</v>
      </c>
      <c r="O12" s="42">
        <v>205903431740</v>
      </c>
    </row>
    <row r="13" spans="1:15" ht="26.25">
      <c r="A13" s="2"/>
      <c r="B13" s="2"/>
      <c r="C13" s="3" t="s">
        <v>214</v>
      </c>
      <c r="D13" s="41">
        <v>1369560938419</v>
      </c>
      <c r="E13" s="42">
        <v>-2263667028</v>
      </c>
      <c r="F13" s="42">
        <v>1371779205447</v>
      </c>
      <c r="G13" s="42">
        <v>926714075099</v>
      </c>
      <c r="H13" s="42">
        <v>403408704826</v>
      </c>
      <c r="I13" s="42">
        <v>41656425522</v>
      </c>
      <c r="J13" s="248">
        <v>4431230200629</v>
      </c>
      <c r="K13" s="42">
        <v>22084536942</v>
      </c>
      <c r="L13" s="42">
        <v>4409092263687</v>
      </c>
      <c r="M13" s="42">
        <v>2624602248773</v>
      </c>
      <c r="N13" s="42">
        <v>1578586583174</v>
      </c>
      <c r="O13" s="42">
        <v>205903431740</v>
      </c>
    </row>
    <row r="14" spans="1:15" s="33" customFormat="1" ht="26.25">
      <c r="A14" s="35" t="s">
        <v>23</v>
      </c>
      <c r="B14" s="35"/>
      <c r="C14" s="36" t="s">
        <v>88</v>
      </c>
      <c r="D14" s="41">
        <v>284580891564</v>
      </c>
      <c r="E14" s="42">
        <v>47912395490</v>
      </c>
      <c r="F14" s="42">
        <v>236668496074</v>
      </c>
      <c r="G14" s="42">
        <v>95454135409</v>
      </c>
      <c r="H14" s="42">
        <v>138414369987</v>
      </c>
      <c r="I14" s="42">
        <v>2799990678</v>
      </c>
      <c r="J14" s="248">
        <v>968943227739</v>
      </c>
      <c r="K14" s="42">
        <v>159605533429</v>
      </c>
      <c r="L14" s="42">
        <v>809337694310</v>
      </c>
      <c r="M14" s="42">
        <v>417388493286</v>
      </c>
      <c r="N14" s="42">
        <v>375122971672</v>
      </c>
      <c r="O14" s="42">
        <v>16826229352</v>
      </c>
    </row>
    <row r="15" spans="1:15" ht="26.25">
      <c r="A15" s="2"/>
      <c r="B15" s="2"/>
      <c r="C15" s="3" t="s">
        <v>215</v>
      </c>
      <c r="D15" s="41">
        <v>258360829046</v>
      </c>
      <c r="E15" s="42">
        <v>21692332972</v>
      </c>
      <c r="F15" s="42">
        <v>236668496074</v>
      </c>
      <c r="G15" s="42">
        <v>95454135409</v>
      </c>
      <c r="H15" s="42">
        <v>138414369987</v>
      </c>
      <c r="I15" s="42">
        <v>2799990678</v>
      </c>
      <c r="J15" s="248">
        <v>831422231252</v>
      </c>
      <c r="K15" s="42">
        <v>22084536942</v>
      </c>
      <c r="L15" s="42">
        <v>809337694310</v>
      </c>
      <c r="M15" s="42">
        <v>417388493286</v>
      </c>
      <c r="N15" s="42">
        <v>375122971672</v>
      </c>
      <c r="O15" s="42">
        <v>16826229352</v>
      </c>
    </row>
    <row r="16" spans="1:15" s="33" customFormat="1" ht="26.25">
      <c r="A16" s="35" t="s">
        <v>24</v>
      </c>
      <c r="B16" s="35" t="s">
        <v>320</v>
      </c>
      <c r="C16" s="36" t="s">
        <v>216</v>
      </c>
      <c r="D16" s="249">
        <v>278372288360</v>
      </c>
      <c r="E16" s="248">
        <v>41703792286</v>
      </c>
      <c r="F16" s="248">
        <v>236668496074</v>
      </c>
      <c r="G16" s="248">
        <v>95454135409</v>
      </c>
      <c r="H16" s="248">
        <v>138414369987</v>
      </c>
      <c r="I16" s="248">
        <v>2799990678</v>
      </c>
      <c r="J16" s="248">
        <v>898452889946</v>
      </c>
      <c r="K16" s="248">
        <v>89115195636</v>
      </c>
      <c r="L16" s="248">
        <v>809337694310</v>
      </c>
      <c r="M16" s="248">
        <v>417388493286</v>
      </c>
      <c r="N16" s="248">
        <v>375122971672</v>
      </c>
      <c r="O16" s="248">
        <v>16826229352</v>
      </c>
    </row>
    <row r="17" spans="1:15" ht="51.75">
      <c r="A17" s="4">
        <v>1</v>
      </c>
      <c r="B17" s="4"/>
      <c r="C17" s="3" t="s">
        <v>217</v>
      </c>
      <c r="D17" s="41">
        <v>44028922314</v>
      </c>
      <c r="E17" s="42">
        <v>0</v>
      </c>
      <c r="F17" s="42">
        <v>44028922314</v>
      </c>
      <c r="G17" s="42">
        <v>42447445430</v>
      </c>
      <c r="H17" s="42">
        <v>1581476884</v>
      </c>
      <c r="I17" s="42">
        <v>0</v>
      </c>
      <c r="J17" s="248">
        <v>169653359476</v>
      </c>
      <c r="K17" s="42">
        <v>0</v>
      </c>
      <c r="L17" s="42">
        <v>169653359476</v>
      </c>
      <c r="M17" s="42">
        <v>160342288962</v>
      </c>
      <c r="N17" s="42">
        <v>9311070514</v>
      </c>
      <c r="O17" s="42">
        <v>0</v>
      </c>
    </row>
    <row r="18" spans="1:15" ht="64.5">
      <c r="A18" s="4" t="s">
        <v>89</v>
      </c>
      <c r="B18" s="4" t="s">
        <v>170</v>
      </c>
      <c r="C18" s="3" t="s">
        <v>218</v>
      </c>
      <c r="D18" s="41">
        <v>40925548430</v>
      </c>
      <c r="E18" s="42">
        <v>0</v>
      </c>
      <c r="F18" s="42">
        <v>40925548430</v>
      </c>
      <c r="G18" s="42">
        <v>39143274900</v>
      </c>
      <c r="H18" s="42">
        <v>1782273530</v>
      </c>
      <c r="I18" s="42">
        <v>0</v>
      </c>
      <c r="J18" s="248">
        <v>151570108235</v>
      </c>
      <c r="K18" s="42">
        <v>0</v>
      </c>
      <c r="L18" s="42">
        <v>151570108235</v>
      </c>
      <c r="M18" s="42">
        <v>144203654417</v>
      </c>
      <c r="N18" s="42">
        <v>7366453818</v>
      </c>
      <c r="O18" s="42">
        <v>0</v>
      </c>
    </row>
    <row r="19" spans="1:15" ht="39">
      <c r="A19" s="4" t="s">
        <v>219</v>
      </c>
      <c r="B19" s="4" t="s">
        <v>333</v>
      </c>
      <c r="C19" s="3" t="s">
        <v>90</v>
      </c>
      <c r="D19" s="41">
        <v>16906321941</v>
      </c>
      <c r="E19" s="42">
        <v>0</v>
      </c>
      <c r="F19" s="42">
        <v>16906321941</v>
      </c>
      <c r="G19" s="42">
        <v>15215689733</v>
      </c>
      <c r="H19" s="42">
        <v>1690632208</v>
      </c>
      <c r="I19" s="42">
        <v>0</v>
      </c>
      <c r="J19" s="248">
        <v>71263269131</v>
      </c>
      <c r="K19" s="42">
        <v>0</v>
      </c>
      <c r="L19" s="42">
        <v>71263269131</v>
      </c>
      <c r="M19" s="42">
        <v>64136942158</v>
      </c>
      <c r="N19" s="42">
        <v>7126326973</v>
      </c>
      <c r="O19" s="42">
        <v>0</v>
      </c>
    </row>
    <row r="20" spans="1:15" ht="39" customHeight="1">
      <c r="A20" s="2"/>
      <c r="B20" s="2"/>
      <c r="C20" s="3" t="s">
        <v>300</v>
      </c>
      <c r="D20" s="41">
        <v>0</v>
      </c>
      <c r="E20" s="42">
        <v>0</v>
      </c>
      <c r="F20" s="42">
        <v>0</v>
      </c>
      <c r="G20" s="42">
        <v>0</v>
      </c>
      <c r="H20" s="42">
        <v>0</v>
      </c>
      <c r="I20" s="42">
        <v>0</v>
      </c>
      <c r="J20" s="248">
        <v>0</v>
      </c>
      <c r="K20" s="42">
        <v>0</v>
      </c>
      <c r="L20" s="42">
        <v>0</v>
      </c>
      <c r="M20" s="42">
        <v>0</v>
      </c>
      <c r="N20" s="42">
        <v>0</v>
      </c>
      <c r="O20" s="42">
        <v>0</v>
      </c>
    </row>
    <row r="21" spans="1:15" ht="51.75">
      <c r="A21" s="4" t="s">
        <v>220</v>
      </c>
      <c r="B21" s="4"/>
      <c r="C21" s="3" t="s">
        <v>221</v>
      </c>
      <c r="D21" s="41">
        <v>0</v>
      </c>
      <c r="E21" s="42">
        <v>0</v>
      </c>
      <c r="F21" s="42">
        <v>0</v>
      </c>
      <c r="G21" s="42">
        <v>0</v>
      </c>
      <c r="H21" s="42">
        <v>0</v>
      </c>
      <c r="I21" s="42">
        <v>0</v>
      </c>
      <c r="J21" s="248">
        <v>0</v>
      </c>
      <c r="K21" s="42">
        <v>0</v>
      </c>
      <c r="L21" s="42">
        <v>0</v>
      </c>
      <c r="M21" s="42">
        <v>0</v>
      </c>
      <c r="N21" s="42">
        <v>0</v>
      </c>
      <c r="O21" s="42">
        <v>0</v>
      </c>
    </row>
    <row r="22" spans="1:15" ht="51.75">
      <c r="A22" s="2"/>
      <c r="B22" s="2"/>
      <c r="C22" s="3" t="s">
        <v>222</v>
      </c>
      <c r="D22" s="41">
        <v>0</v>
      </c>
      <c r="E22" s="42">
        <v>0</v>
      </c>
      <c r="F22" s="42">
        <v>0</v>
      </c>
      <c r="G22" s="42">
        <v>0</v>
      </c>
      <c r="H22" s="42">
        <v>0</v>
      </c>
      <c r="I22" s="42">
        <v>0</v>
      </c>
      <c r="J22" s="248">
        <v>0</v>
      </c>
      <c r="K22" s="42">
        <v>0</v>
      </c>
      <c r="L22" s="42">
        <v>0</v>
      </c>
      <c r="M22" s="42">
        <v>0</v>
      </c>
      <c r="N22" s="42">
        <v>0</v>
      </c>
      <c r="O22" s="42">
        <v>0</v>
      </c>
    </row>
    <row r="23" spans="1:15" ht="26.25">
      <c r="A23" s="4" t="s">
        <v>223</v>
      </c>
      <c r="B23" s="4" t="s">
        <v>334</v>
      </c>
      <c r="C23" s="3" t="s">
        <v>224</v>
      </c>
      <c r="D23" s="41">
        <v>1157762339</v>
      </c>
      <c r="E23" s="42">
        <v>0</v>
      </c>
      <c r="F23" s="42">
        <v>1157762339</v>
      </c>
      <c r="G23" s="42">
        <v>1066121017</v>
      </c>
      <c r="H23" s="42">
        <v>91641322</v>
      </c>
      <c r="I23" s="42">
        <v>0</v>
      </c>
      <c r="J23" s="248">
        <v>2401227496</v>
      </c>
      <c r="K23" s="42">
        <v>0</v>
      </c>
      <c r="L23" s="42">
        <v>2401227496</v>
      </c>
      <c r="M23" s="42">
        <v>2161104737</v>
      </c>
      <c r="N23" s="42">
        <v>240122759</v>
      </c>
      <c r="O23" s="42">
        <v>0</v>
      </c>
    </row>
    <row r="24" spans="1:15" ht="64.5">
      <c r="A24" s="2"/>
      <c r="B24" s="2"/>
      <c r="C24" s="3" t="s">
        <v>301</v>
      </c>
      <c r="D24" s="41">
        <v>0</v>
      </c>
      <c r="E24" s="42">
        <v>0</v>
      </c>
      <c r="F24" s="42">
        <v>0</v>
      </c>
      <c r="G24" s="42">
        <v>0</v>
      </c>
      <c r="H24" s="42">
        <v>0</v>
      </c>
      <c r="I24" s="42">
        <v>0</v>
      </c>
      <c r="J24" s="248">
        <v>0</v>
      </c>
      <c r="K24" s="42">
        <v>0</v>
      </c>
      <c r="L24" s="42">
        <v>0</v>
      </c>
      <c r="M24" s="42">
        <v>0</v>
      </c>
      <c r="N24" s="42">
        <v>0</v>
      </c>
      <c r="O24" s="42">
        <v>0</v>
      </c>
    </row>
    <row r="25" spans="1:15">
      <c r="A25" s="4" t="s">
        <v>225</v>
      </c>
      <c r="B25" s="4" t="s">
        <v>196</v>
      </c>
      <c r="C25" s="3" t="s">
        <v>28</v>
      </c>
      <c r="D25" s="41">
        <v>22861464150</v>
      </c>
      <c r="E25" s="42">
        <v>0</v>
      </c>
      <c r="F25" s="42">
        <v>22861464150</v>
      </c>
      <c r="G25" s="42">
        <v>22861464150</v>
      </c>
      <c r="H25" s="42">
        <v>0</v>
      </c>
      <c r="I25" s="42">
        <v>0</v>
      </c>
      <c r="J25" s="248">
        <v>77905611608</v>
      </c>
      <c r="K25" s="42">
        <v>0</v>
      </c>
      <c r="L25" s="42">
        <v>77905611608</v>
      </c>
      <c r="M25" s="42">
        <v>77905607522</v>
      </c>
      <c r="N25" s="42">
        <v>4086</v>
      </c>
      <c r="O25" s="42">
        <v>0</v>
      </c>
    </row>
    <row r="26" spans="1:15" ht="77.25">
      <c r="A26" s="2"/>
      <c r="B26" s="2"/>
      <c r="C26" s="3" t="s">
        <v>302</v>
      </c>
      <c r="D26" s="41">
        <v>0</v>
      </c>
      <c r="E26" s="42">
        <v>0</v>
      </c>
      <c r="F26" s="42">
        <v>0</v>
      </c>
      <c r="G26" s="42">
        <v>0</v>
      </c>
      <c r="H26" s="42">
        <v>0</v>
      </c>
      <c r="I26" s="42">
        <v>0</v>
      </c>
      <c r="J26" s="248">
        <v>0</v>
      </c>
      <c r="K26" s="42">
        <v>0</v>
      </c>
      <c r="L26" s="42">
        <v>0</v>
      </c>
      <c r="M26" s="42">
        <v>0</v>
      </c>
      <c r="N26" s="42">
        <v>0</v>
      </c>
      <c r="O26" s="42">
        <v>0</v>
      </c>
    </row>
    <row r="27" spans="1:15" ht="26.25">
      <c r="A27" s="2"/>
      <c r="B27" s="2" t="s">
        <v>197</v>
      </c>
      <c r="C27" s="3" t="s">
        <v>226</v>
      </c>
      <c r="D27" s="41">
        <v>22861027350</v>
      </c>
      <c r="E27" s="42">
        <v>0</v>
      </c>
      <c r="F27" s="42">
        <v>22861027350</v>
      </c>
      <c r="G27" s="42">
        <v>22861027350</v>
      </c>
      <c r="H27" s="42">
        <v>0</v>
      </c>
      <c r="I27" s="42">
        <v>0</v>
      </c>
      <c r="J27" s="248">
        <v>77877628146</v>
      </c>
      <c r="K27" s="42">
        <v>0</v>
      </c>
      <c r="L27" s="42">
        <v>77877628146</v>
      </c>
      <c r="M27" s="42">
        <v>77877628146</v>
      </c>
      <c r="N27" s="42">
        <v>0</v>
      </c>
      <c r="O27" s="42">
        <v>0</v>
      </c>
    </row>
    <row r="28" spans="1:15" ht="39">
      <c r="A28" s="4" t="s">
        <v>227</v>
      </c>
      <c r="B28" s="4"/>
      <c r="C28" s="3" t="s">
        <v>303</v>
      </c>
      <c r="D28" s="41">
        <v>0</v>
      </c>
      <c r="E28" s="42">
        <v>0</v>
      </c>
      <c r="F28" s="42">
        <v>0</v>
      </c>
      <c r="G28" s="42">
        <v>0</v>
      </c>
      <c r="H28" s="42">
        <v>0</v>
      </c>
      <c r="I28" s="42">
        <v>0</v>
      </c>
      <c r="J28" s="248">
        <v>0</v>
      </c>
      <c r="K28" s="42">
        <v>0</v>
      </c>
      <c r="L28" s="42">
        <v>0</v>
      </c>
      <c r="M28" s="42">
        <v>0</v>
      </c>
      <c r="N28" s="42">
        <v>0</v>
      </c>
      <c r="O28" s="42">
        <v>0</v>
      </c>
    </row>
    <row r="29" spans="1:15" ht="64.5">
      <c r="A29" s="4" t="s">
        <v>91</v>
      </c>
      <c r="B29" s="4" t="s">
        <v>335</v>
      </c>
      <c r="C29" s="3" t="s">
        <v>228</v>
      </c>
      <c r="D29" s="41">
        <v>3103373884</v>
      </c>
      <c r="E29" s="42">
        <v>0</v>
      </c>
      <c r="F29" s="42">
        <v>3103373884</v>
      </c>
      <c r="G29" s="42">
        <v>3304170530</v>
      </c>
      <c r="H29" s="42">
        <v>-200796646</v>
      </c>
      <c r="I29" s="42">
        <v>0</v>
      </c>
      <c r="J29" s="248">
        <v>18083251241</v>
      </c>
      <c r="K29" s="42">
        <v>0</v>
      </c>
      <c r="L29" s="42">
        <v>18083251241</v>
      </c>
      <c r="M29" s="42">
        <v>16138634545</v>
      </c>
      <c r="N29" s="42">
        <v>1944616696</v>
      </c>
      <c r="O29" s="42">
        <v>0</v>
      </c>
    </row>
    <row r="30" spans="1:15" ht="39">
      <c r="A30" s="4" t="s">
        <v>229</v>
      </c>
      <c r="B30" s="4" t="s">
        <v>336</v>
      </c>
      <c r="C30" s="3" t="s">
        <v>90</v>
      </c>
      <c r="D30" s="41">
        <v>1761601597</v>
      </c>
      <c r="E30" s="42">
        <v>0</v>
      </c>
      <c r="F30" s="42">
        <v>1761601597</v>
      </c>
      <c r="G30" s="42">
        <v>1583200737</v>
      </c>
      <c r="H30" s="42">
        <v>178400860</v>
      </c>
      <c r="I30" s="42">
        <v>0</v>
      </c>
      <c r="J30" s="248">
        <v>4761973031</v>
      </c>
      <c r="K30" s="42">
        <v>0</v>
      </c>
      <c r="L30" s="42">
        <v>4761973031</v>
      </c>
      <c r="M30" s="42">
        <v>4284597272</v>
      </c>
      <c r="N30" s="42">
        <v>477375759</v>
      </c>
      <c r="O30" s="42">
        <v>0</v>
      </c>
    </row>
    <row r="31" spans="1:15" ht="115.5">
      <c r="A31" s="2"/>
      <c r="B31" s="2"/>
      <c r="C31" s="3" t="s">
        <v>300</v>
      </c>
      <c r="D31" s="41">
        <v>0</v>
      </c>
      <c r="E31" s="42">
        <v>0</v>
      </c>
      <c r="F31" s="42">
        <v>0</v>
      </c>
      <c r="G31" s="42">
        <v>0</v>
      </c>
      <c r="H31" s="42">
        <v>0</v>
      </c>
      <c r="I31" s="42">
        <v>0</v>
      </c>
      <c r="J31" s="248">
        <v>0</v>
      </c>
      <c r="K31" s="42">
        <v>0</v>
      </c>
      <c r="L31" s="42">
        <v>0</v>
      </c>
      <c r="M31" s="42">
        <v>0</v>
      </c>
      <c r="N31" s="42">
        <v>0</v>
      </c>
      <c r="O31" s="42">
        <v>0</v>
      </c>
    </row>
    <row r="32" spans="1:15" ht="51.75">
      <c r="A32" s="4" t="s">
        <v>230</v>
      </c>
      <c r="B32" s="4"/>
      <c r="C32" s="3" t="s">
        <v>221</v>
      </c>
      <c r="D32" s="41">
        <v>0</v>
      </c>
      <c r="E32" s="42">
        <v>0</v>
      </c>
      <c r="F32" s="42">
        <v>0</v>
      </c>
      <c r="G32" s="42">
        <v>0</v>
      </c>
      <c r="H32" s="42">
        <v>0</v>
      </c>
      <c r="I32" s="42">
        <v>0</v>
      </c>
      <c r="J32" s="248">
        <v>0</v>
      </c>
      <c r="K32" s="42">
        <v>0</v>
      </c>
      <c r="L32" s="42">
        <v>0</v>
      </c>
      <c r="M32" s="42">
        <v>0</v>
      </c>
      <c r="N32" s="42">
        <v>0</v>
      </c>
      <c r="O32" s="42">
        <v>0</v>
      </c>
    </row>
    <row r="33" spans="1:15" ht="39" customHeight="1">
      <c r="A33" s="2"/>
      <c r="B33" s="2"/>
      <c r="C33" s="3" t="s">
        <v>222</v>
      </c>
      <c r="D33" s="41">
        <v>0</v>
      </c>
      <c r="E33" s="42">
        <v>0</v>
      </c>
      <c r="F33" s="42">
        <v>0</v>
      </c>
      <c r="G33" s="42">
        <v>0</v>
      </c>
      <c r="H33" s="42">
        <v>0</v>
      </c>
      <c r="I33" s="42">
        <v>0</v>
      </c>
      <c r="J33" s="248">
        <v>0</v>
      </c>
      <c r="K33" s="42">
        <v>0</v>
      </c>
      <c r="L33" s="42">
        <v>0</v>
      </c>
      <c r="M33" s="42">
        <v>0</v>
      </c>
      <c r="N33" s="42">
        <v>0</v>
      </c>
      <c r="O33" s="42">
        <v>0</v>
      </c>
    </row>
    <row r="34" spans="1:15" ht="26.25">
      <c r="A34" s="4" t="s">
        <v>231</v>
      </c>
      <c r="B34" s="4" t="s">
        <v>337</v>
      </c>
      <c r="C34" s="3" t="s">
        <v>224</v>
      </c>
      <c r="D34" s="41">
        <v>1240412147</v>
      </c>
      <c r="E34" s="42">
        <v>0</v>
      </c>
      <c r="F34" s="42">
        <v>1240412147</v>
      </c>
      <c r="G34" s="42">
        <v>1620091758</v>
      </c>
      <c r="H34" s="42">
        <v>-379679611</v>
      </c>
      <c r="I34" s="42">
        <v>0</v>
      </c>
      <c r="J34" s="248">
        <v>12552914260</v>
      </c>
      <c r="K34" s="42">
        <v>0</v>
      </c>
      <c r="L34" s="42">
        <v>12552914260</v>
      </c>
      <c r="M34" s="42">
        <v>11112285693</v>
      </c>
      <c r="N34" s="42">
        <v>1440628567</v>
      </c>
      <c r="O34" s="42">
        <v>0</v>
      </c>
    </row>
    <row r="35" spans="1:15" ht="64.5">
      <c r="A35" s="2"/>
      <c r="B35" s="2"/>
      <c r="C35" s="3" t="s">
        <v>304</v>
      </c>
      <c r="D35" s="41">
        <v>0</v>
      </c>
      <c r="E35" s="42">
        <v>0</v>
      </c>
      <c r="F35" s="42">
        <v>0</v>
      </c>
      <c r="G35" s="42">
        <v>0</v>
      </c>
      <c r="H35" s="42">
        <v>0</v>
      </c>
      <c r="I35" s="42">
        <v>0</v>
      </c>
      <c r="J35" s="248">
        <v>0</v>
      </c>
      <c r="K35" s="42">
        <v>0</v>
      </c>
      <c r="L35" s="42">
        <v>0</v>
      </c>
      <c r="M35" s="42">
        <v>0</v>
      </c>
      <c r="N35" s="42">
        <v>0</v>
      </c>
      <c r="O35" s="42">
        <v>0</v>
      </c>
    </row>
    <row r="36" spans="1:15">
      <c r="A36" s="4" t="s">
        <v>232</v>
      </c>
      <c r="B36" s="4" t="s">
        <v>338</v>
      </c>
      <c r="C36" s="3" t="s">
        <v>28</v>
      </c>
      <c r="D36" s="41">
        <v>101360140</v>
      </c>
      <c r="E36" s="42">
        <v>0</v>
      </c>
      <c r="F36" s="42">
        <v>101360140</v>
      </c>
      <c r="G36" s="42">
        <v>100878035</v>
      </c>
      <c r="H36" s="42">
        <v>482105</v>
      </c>
      <c r="I36" s="42">
        <v>0</v>
      </c>
      <c r="J36" s="248">
        <v>768363950</v>
      </c>
      <c r="K36" s="42">
        <v>0</v>
      </c>
      <c r="L36" s="42">
        <v>768363950</v>
      </c>
      <c r="M36" s="42">
        <v>741751580</v>
      </c>
      <c r="N36" s="42">
        <v>26612370</v>
      </c>
      <c r="O36" s="42">
        <v>0</v>
      </c>
    </row>
    <row r="37" spans="1:15" ht="77.25">
      <c r="A37" s="2"/>
      <c r="B37" s="2"/>
      <c r="C37" s="3" t="s">
        <v>302</v>
      </c>
      <c r="D37" s="41">
        <v>0</v>
      </c>
      <c r="E37" s="42">
        <v>0</v>
      </c>
      <c r="F37" s="42">
        <v>0</v>
      </c>
      <c r="G37" s="42">
        <v>0</v>
      </c>
      <c r="H37" s="42">
        <v>0</v>
      </c>
      <c r="I37" s="42">
        <v>0</v>
      </c>
      <c r="J37" s="248">
        <v>0</v>
      </c>
      <c r="K37" s="42">
        <v>0</v>
      </c>
      <c r="L37" s="42">
        <v>0</v>
      </c>
      <c r="M37" s="42">
        <v>0</v>
      </c>
      <c r="N37" s="42">
        <v>0</v>
      </c>
      <c r="O37" s="42">
        <v>0</v>
      </c>
    </row>
    <row r="38" spans="1:15" ht="26.25">
      <c r="A38" s="2"/>
      <c r="B38" s="2"/>
      <c r="C38" s="3" t="s">
        <v>233</v>
      </c>
      <c r="D38" s="41">
        <v>0</v>
      </c>
      <c r="E38" s="42">
        <v>0</v>
      </c>
      <c r="F38" s="42">
        <v>0</v>
      </c>
      <c r="G38" s="42">
        <v>0</v>
      </c>
      <c r="H38" s="42">
        <v>0</v>
      </c>
      <c r="I38" s="42">
        <v>0</v>
      </c>
      <c r="J38" s="248">
        <v>0</v>
      </c>
      <c r="K38" s="42">
        <v>0</v>
      </c>
      <c r="L38" s="42">
        <v>0</v>
      </c>
      <c r="M38" s="42">
        <v>0</v>
      </c>
      <c r="N38" s="42">
        <v>0</v>
      </c>
      <c r="O38" s="42">
        <v>0</v>
      </c>
    </row>
    <row r="39" spans="1:15" ht="39">
      <c r="A39" s="4" t="s">
        <v>234</v>
      </c>
      <c r="B39" s="4"/>
      <c r="C39" s="3" t="s">
        <v>303</v>
      </c>
      <c r="D39" s="41">
        <v>0</v>
      </c>
      <c r="E39" s="42">
        <v>0</v>
      </c>
      <c r="F39" s="42">
        <v>0</v>
      </c>
      <c r="G39" s="42">
        <v>0</v>
      </c>
      <c r="H39" s="42">
        <v>0</v>
      </c>
      <c r="I39" s="42">
        <v>0</v>
      </c>
      <c r="J39" s="248">
        <v>0</v>
      </c>
      <c r="K39" s="42">
        <v>0</v>
      </c>
      <c r="L39" s="42">
        <v>0</v>
      </c>
      <c r="M39" s="42">
        <v>0</v>
      </c>
      <c r="N39" s="42">
        <v>0</v>
      </c>
      <c r="O39" s="42">
        <v>0</v>
      </c>
    </row>
    <row r="40" spans="1:15" ht="39">
      <c r="A40" s="4">
        <v>2</v>
      </c>
      <c r="B40" s="4" t="s">
        <v>175</v>
      </c>
      <c r="C40" s="3" t="s">
        <v>235</v>
      </c>
      <c r="D40" s="41">
        <v>147340616</v>
      </c>
      <c r="E40" s="42">
        <v>0</v>
      </c>
      <c r="F40" s="42">
        <v>147340616</v>
      </c>
      <c r="G40" s="42">
        <v>132606551</v>
      </c>
      <c r="H40" s="42">
        <v>14734065</v>
      </c>
      <c r="I40" s="42">
        <v>0</v>
      </c>
      <c r="J40" s="248">
        <v>2448405877</v>
      </c>
      <c r="K40" s="42">
        <v>0</v>
      </c>
      <c r="L40" s="42">
        <v>2448405877</v>
      </c>
      <c r="M40" s="42">
        <v>2203565277</v>
      </c>
      <c r="N40" s="42">
        <v>244840600</v>
      </c>
      <c r="O40" s="42">
        <v>0</v>
      </c>
    </row>
    <row r="41" spans="1:15" ht="34.5" customHeight="1">
      <c r="A41" s="4" t="s">
        <v>98</v>
      </c>
      <c r="B41" s="4" t="s">
        <v>339</v>
      </c>
      <c r="C41" s="3" t="s">
        <v>90</v>
      </c>
      <c r="D41" s="41">
        <v>11197557</v>
      </c>
      <c r="E41" s="42">
        <v>0</v>
      </c>
      <c r="F41" s="42">
        <v>11197557</v>
      </c>
      <c r="G41" s="42">
        <v>10077800</v>
      </c>
      <c r="H41" s="42">
        <v>1119757</v>
      </c>
      <c r="I41" s="42">
        <v>0</v>
      </c>
      <c r="J41" s="248">
        <v>1176436705</v>
      </c>
      <c r="K41" s="42">
        <v>0</v>
      </c>
      <c r="L41" s="42">
        <v>1176436705</v>
      </c>
      <c r="M41" s="42">
        <v>1058793029</v>
      </c>
      <c r="N41" s="42">
        <v>117643676</v>
      </c>
      <c r="O41" s="42">
        <v>0</v>
      </c>
    </row>
    <row r="42" spans="1:15" ht="115.5">
      <c r="A42" s="2"/>
      <c r="B42" s="2"/>
      <c r="C42" s="3" t="s">
        <v>300</v>
      </c>
      <c r="D42" s="41">
        <v>0</v>
      </c>
      <c r="E42" s="42">
        <v>0</v>
      </c>
      <c r="F42" s="42">
        <v>0</v>
      </c>
      <c r="G42" s="42">
        <v>0</v>
      </c>
      <c r="H42" s="42">
        <v>0</v>
      </c>
      <c r="I42" s="42">
        <v>0</v>
      </c>
      <c r="J42" s="248">
        <v>0</v>
      </c>
      <c r="K42" s="42">
        <v>0</v>
      </c>
      <c r="L42" s="42">
        <v>0</v>
      </c>
      <c r="M42" s="42">
        <v>0</v>
      </c>
      <c r="N42" s="42">
        <v>0</v>
      </c>
      <c r="O42" s="42">
        <v>0</v>
      </c>
    </row>
    <row r="43" spans="1:15" ht="51.75">
      <c r="A43" s="4" t="s">
        <v>99</v>
      </c>
      <c r="B43" s="4"/>
      <c r="C43" s="3" t="s">
        <v>221</v>
      </c>
      <c r="D43" s="41">
        <v>0</v>
      </c>
      <c r="E43" s="42">
        <v>0</v>
      </c>
      <c r="F43" s="42">
        <v>0</v>
      </c>
      <c r="G43" s="42">
        <v>0</v>
      </c>
      <c r="H43" s="42">
        <v>0</v>
      </c>
      <c r="I43" s="42">
        <v>0</v>
      </c>
      <c r="J43" s="248">
        <v>0</v>
      </c>
      <c r="K43" s="42">
        <v>0</v>
      </c>
      <c r="L43" s="42">
        <v>0</v>
      </c>
      <c r="M43" s="42">
        <v>0</v>
      </c>
      <c r="N43" s="42">
        <v>0</v>
      </c>
      <c r="O43" s="42">
        <v>0</v>
      </c>
    </row>
    <row r="44" spans="1:15" ht="51.75">
      <c r="A44" s="2"/>
      <c r="B44" s="2"/>
      <c r="C44" s="3" t="s">
        <v>222</v>
      </c>
      <c r="D44" s="41">
        <v>0</v>
      </c>
      <c r="E44" s="42">
        <v>0</v>
      </c>
      <c r="F44" s="42">
        <v>0</v>
      </c>
      <c r="G44" s="42">
        <v>0</v>
      </c>
      <c r="H44" s="42">
        <v>0</v>
      </c>
      <c r="I44" s="42">
        <v>0</v>
      </c>
      <c r="J44" s="248">
        <v>0</v>
      </c>
      <c r="K44" s="42">
        <v>0</v>
      </c>
      <c r="L44" s="42">
        <v>0</v>
      </c>
      <c r="M44" s="42">
        <v>0</v>
      </c>
      <c r="N44" s="42">
        <v>0</v>
      </c>
      <c r="O44" s="42">
        <v>0</v>
      </c>
    </row>
    <row r="45" spans="1:15" ht="26.25">
      <c r="A45" s="4" t="s">
        <v>100</v>
      </c>
      <c r="B45" s="4" t="s">
        <v>340</v>
      </c>
      <c r="C45" s="3" t="s">
        <v>27</v>
      </c>
      <c r="D45" s="41">
        <v>136143059</v>
      </c>
      <c r="E45" s="42">
        <v>0</v>
      </c>
      <c r="F45" s="42">
        <v>136143059</v>
      </c>
      <c r="G45" s="42">
        <v>122528751</v>
      </c>
      <c r="H45" s="42">
        <v>13614308</v>
      </c>
      <c r="I45" s="42">
        <v>0</v>
      </c>
      <c r="J45" s="248">
        <v>1271969172</v>
      </c>
      <c r="K45" s="42">
        <v>0</v>
      </c>
      <c r="L45" s="42">
        <v>1271969172</v>
      </c>
      <c r="M45" s="42">
        <v>1144772248</v>
      </c>
      <c r="N45" s="42">
        <v>127196924</v>
      </c>
      <c r="O45" s="42">
        <v>0</v>
      </c>
    </row>
    <row r="46" spans="1:15" ht="64.5">
      <c r="A46" s="2"/>
      <c r="B46" s="2"/>
      <c r="C46" s="3" t="s">
        <v>304</v>
      </c>
      <c r="D46" s="41">
        <v>0</v>
      </c>
      <c r="E46" s="42">
        <v>0</v>
      </c>
      <c r="F46" s="42">
        <v>0</v>
      </c>
      <c r="G46" s="42">
        <v>0</v>
      </c>
      <c r="H46" s="42">
        <v>0</v>
      </c>
      <c r="I46" s="42">
        <v>0</v>
      </c>
      <c r="J46" s="248">
        <v>0</v>
      </c>
      <c r="K46" s="42">
        <v>0</v>
      </c>
      <c r="L46" s="42">
        <v>0</v>
      </c>
      <c r="M46" s="42">
        <v>0</v>
      </c>
      <c r="N46" s="42">
        <v>0</v>
      </c>
      <c r="O46" s="42">
        <v>0</v>
      </c>
    </row>
    <row r="47" spans="1:15">
      <c r="A47" s="4" t="s">
        <v>101</v>
      </c>
      <c r="B47" s="4" t="s">
        <v>341</v>
      </c>
      <c r="C47" s="3" t="s">
        <v>28</v>
      </c>
      <c r="D47" s="41">
        <v>0</v>
      </c>
      <c r="E47" s="42">
        <v>0</v>
      </c>
      <c r="F47" s="42">
        <v>0</v>
      </c>
      <c r="G47" s="42">
        <v>0</v>
      </c>
      <c r="H47" s="42">
        <v>0</v>
      </c>
      <c r="I47" s="42">
        <v>0</v>
      </c>
      <c r="J47" s="248">
        <v>0</v>
      </c>
      <c r="K47" s="42">
        <v>0</v>
      </c>
      <c r="L47" s="42">
        <v>0</v>
      </c>
      <c r="M47" s="42">
        <v>0</v>
      </c>
      <c r="N47" s="42">
        <v>0</v>
      </c>
      <c r="O47" s="42">
        <v>0</v>
      </c>
    </row>
    <row r="48" spans="1:15" ht="77.25">
      <c r="A48" s="2"/>
      <c r="B48" s="2"/>
      <c r="C48" s="3" t="s">
        <v>305</v>
      </c>
      <c r="D48" s="41">
        <v>0</v>
      </c>
      <c r="E48" s="42">
        <v>0</v>
      </c>
      <c r="F48" s="42">
        <v>0</v>
      </c>
      <c r="G48" s="42">
        <v>0</v>
      </c>
      <c r="H48" s="42">
        <v>0</v>
      </c>
      <c r="I48" s="42">
        <v>0</v>
      </c>
      <c r="J48" s="248">
        <v>0</v>
      </c>
      <c r="K48" s="42">
        <v>0</v>
      </c>
      <c r="L48" s="42">
        <v>0</v>
      </c>
      <c r="M48" s="42">
        <v>0</v>
      </c>
      <c r="N48" s="42">
        <v>0</v>
      </c>
      <c r="O48" s="42">
        <v>0</v>
      </c>
    </row>
    <row r="49" spans="1:15" ht="26.25">
      <c r="A49" s="2"/>
      <c r="B49" s="2"/>
      <c r="C49" s="3" t="s">
        <v>226</v>
      </c>
      <c r="D49" s="41">
        <v>0</v>
      </c>
      <c r="E49" s="42">
        <v>0</v>
      </c>
      <c r="F49" s="42">
        <v>0</v>
      </c>
      <c r="G49" s="42">
        <v>0</v>
      </c>
      <c r="H49" s="42">
        <v>0</v>
      </c>
      <c r="I49" s="42">
        <v>0</v>
      </c>
      <c r="J49" s="248">
        <v>0</v>
      </c>
      <c r="K49" s="42">
        <v>0</v>
      </c>
      <c r="L49" s="42">
        <v>0</v>
      </c>
      <c r="M49" s="42">
        <v>0</v>
      </c>
      <c r="N49" s="42">
        <v>0</v>
      </c>
      <c r="O49" s="42">
        <v>0</v>
      </c>
    </row>
    <row r="50" spans="1:15" ht="51.75">
      <c r="A50" s="4" t="s">
        <v>102</v>
      </c>
      <c r="B50" s="4"/>
      <c r="C50" s="3" t="s">
        <v>306</v>
      </c>
      <c r="D50" s="41">
        <v>0</v>
      </c>
      <c r="E50" s="42">
        <v>0</v>
      </c>
      <c r="F50" s="42">
        <v>0</v>
      </c>
      <c r="G50" s="42">
        <v>0</v>
      </c>
      <c r="H50" s="42">
        <v>0</v>
      </c>
      <c r="I50" s="42">
        <v>0</v>
      </c>
      <c r="J50" s="248">
        <v>0</v>
      </c>
      <c r="K50" s="42">
        <v>0</v>
      </c>
      <c r="L50" s="42">
        <v>0</v>
      </c>
      <c r="M50" s="42">
        <v>0</v>
      </c>
      <c r="N50" s="42">
        <v>0</v>
      </c>
      <c r="O50" s="42">
        <v>0</v>
      </c>
    </row>
    <row r="51" spans="1:15" ht="26.25">
      <c r="A51" s="4">
        <v>3</v>
      </c>
      <c r="B51" s="4" t="s">
        <v>176</v>
      </c>
      <c r="C51" s="3" t="s">
        <v>169</v>
      </c>
      <c r="D51" s="41">
        <v>54382716604</v>
      </c>
      <c r="E51" s="42">
        <v>0</v>
      </c>
      <c r="F51" s="42">
        <v>54382716604</v>
      </c>
      <c r="G51" s="42">
        <v>8113030853</v>
      </c>
      <c r="H51" s="42">
        <v>46269685751</v>
      </c>
      <c r="I51" s="42">
        <v>0</v>
      </c>
      <c r="J51" s="248">
        <v>214342975478</v>
      </c>
      <c r="K51" s="42">
        <v>0</v>
      </c>
      <c r="L51" s="42">
        <v>214342975478</v>
      </c>
      <c r="M51" s="42">
        <v>39618264278</v>
      </c>
      <c r="N51" s="42">
        <v>174724711200</v>
      </c>
      <c r="O51" s="42">
        <v>0</v>
      </c>
    </row>
    <row r="52" spans="1:15" ht="39">
      <c r="A52" s="4" t="s">
        <v>32</v>
      </c>
      <c r="B52" s="4" t="s">
        <v>198</v>
      </c>
      <c r="C52" s="3" t="s">
        <v>90</v>
      </c>
      <c r="D52" s="41">
        <v>45981875338</v>
      </c>
      <c r="E52" s="42">
        <v>0</v>
      </c>
      <c r="F52" s="42">
        <v>45981875338</v>
      </c>
      <c r="G52" s="42">
        <v>8195307454</v>
      </c>
      <c r="H52" s="42">
        <v>37786567884</v>
      </c>
      <c r="I52" s="42">
        <v>0</v>
      </c>
      <c r="J52" s="248">
        <v>176686732175</v>
      </c>
      <c r="K52" s="42">
        <v>0</v>
      </c>
      <c r="L52" s="42">
        <v>176686732175</v>
      </c>
      <c r="M52" s="42">
        <v>30509328273</v>
      </c>
      <c r="N52" s="42">
        <v>146177403902</v>
      </c>
      <c r="O52" s="42">
        <v>0</v>
      </c>
    </row>
    <row r="53" spans="1:15" ht="115.5">
      <c r="A53" s="2"/>
      <c r="B53" s="2"/>
      <c r="C53" s="3" t="s">
        <v>300</v>
      </c>
      <c r="D53" s="41">
        <v>0</v>
      </c>
      <c r="E53" s="42">
        <v>0</v>
      </c>
      <c r="F53" s="42">
        <v>0</v>
      </c>
      <c r="G53" s="42">
        <v>0</v>
      </c>
      <c r="H53" s="42">
        <v>0</v>
      </c>
      <c r="I53" s="42">
        <v>0</v>
      </c>
      <c r="J53" s="248">
        <v>0</v>
      </c>
      <c r="K53" s="42">
        <v>0</v>
      </c>
      <c r="L53" s="42">
        <v>0</v>
      </c>
      <c r="M53" s="42">
        <v>0</v>
      </c>
      <c r="N53" s="42">
        <v>0</v>
      </c>
      <c r="O53" s="42">
        <v>0</v>
      </c>
    </row>
    <row r="54" spans="1:15" ht="51.75">
      <c r="A54" s="4" t="s">
        <v>33</v>
      </c>
      <c r="B54" s="4" t="s">
        <v>351</v>
      </c>
      <c r="C54" s="3" t="s">
        <v>221</v>
      </c>
      <c r="D54" s="41">
        <v>210129102</v>
      </c>
      <c r="E54" s="42">
        <v>0</v>
      </c>
      <c r="F54" s="42">
        <v>210129102</v>
      </c>
      <c r="G54" s="42">
        <v>-2068</v>
      </c>
      <c r="H54" s="42">
        <v>210131170</v>
      </c>
      <c r="I54" s="42">
        <v>0</v>
      </c>
      <c r="J54" s="248">
        <v>914295262</v>
      </c>
      <c r="K54" s="42">
        <v>0</v>
      </c>
      <c r="L54" s="42">
        <v>914295262</v>
      </c>
      <c r="M54" s="42">
        <v>0</v>
      </c>
      <c r="N54" s="42">
        <v>914295262</v>
      </c>
      <c r="O54" s="42">
        <v>0</v>
      </c>
    </row>
    <row r="55" spans="1:15" ht="51.75">
      <c r="A55" s="2"/>
      <c r="B55" s="2"/>
      <c r="C55" s="3" t="s">
        <v>222</v>
      </c>
      <c r="D55" s="41">
        <v>0</v>
      </c>
      <c r="E55" s="42">
        <v>0</v>
      </c>
      <c r="F55" s="42">
        <v>0</v>
      </c>
      <c r="G55" s="42">
        <v>0</v>
      </c>
      <c r="H55" s="42">
        <v>0</v>
      </c>
      <c r="I55" s="42">
        <v>0</v>
      </c>
      <c r="J55" s="248">
        <v>0</v>
      </c>
      <c r="K55" s="42">
        <v>0</v>
      </c>
      <c r="L55" s="42">
        <v>0</v>
      </c>
      <c r="M55" s="42">
        <v>0</v>
      </c>
      <c r="N55" s="42">
        <v>0</v>
      </c>
      <c r="O55" s="42">
        <v>0</v>
      </c>
    </row>
    <row r="56" spans="1:15" ht="26.25">
      <c r="A56" s="4" t="s">
        <v>106</v>
      </c>
      <c r="B56" s="4" t="s">
        <v>199</v>
      </c>
      <c r="C56" s="3" t="s">
        <v>27</v>
      </c>
      <c r="D56" s="41">
        <v>3210828998</v>
      </c>
      <c r="E56" s="42">
        <v>0</v>
      </c>
      <c r="F56" s="42">
        <v>3210828998</v>
      </c>
      <c r="G56" s="42">
        <v>905364177</v>
      </c>
      <c r="H56" s="42">
        <v>2305464821</v>
      </c>
      <c r="I56" s="42">
        <v>0</v>
      </c>
      <c r="J56" s="248">
        <v>9474106510</v>
      </c>
      <c r="K56" s="42">
        <v>0</v>
      </c>
      <c r="L56" s="42">
        <v>9474106510</v>
      </c>
      <c r="M56" s="42">
        <v>2511870626</v>
      </c>
      <c r="N56" s="42">
        <v>6962235884</v>
      </c>
      <c r="O56" s="42">
        <v>0</v>
      </c>
    </row>
    <row r="57" spans="1:15" ht="64.5">
      <c r="A57" s="2"/>
      <c r="B57" s="2"/>
      <c r="C57" s="3" t="s">
        <v>304</v>
      </c>
      <c r="D57" s="41">
        <v>0</v>
      </c>
      <c r="E57" s="42">
        <v>0</v>
      </c>
      <c r="F57" s="42">
        <v>0</v>
      </c>
      <c r="G57" s="42">
        <v>0</v>
      </c>
      <c r="H57" s="42">
        <v>0</v>
      </c>
      <c r="I57" s="42">
        <v>0</v>
      </c>
      <c r="J57" s="248">
        <v>0</v>
      </c>
      <c r="K57" s="42">
        <v>0</v>
      </c>
      <c r="L57" s="42">
        <v>0</v>
      </c>
      <c r="M57" s="42">
        <v>0</v>
      </c>
      <c r="N57" s="42">
        <v>0</v>
      </c>
      <c r="O57" s="42">
        <v>0</v>
      </c>
    </row>
    <row r="58" spans="1:15">
      <c r="A58" s="4" t="s">
        <v>107</v>
      </c>
      <c r="B58" s="4" t="s">
        <v>200</v>
      </c>
      <c r="C58" s="3" t="s">
        <v>28</v>
      </c>
      <c r="D58" s="41">
        <v>4979883166</v>
      </c>
      <c r="E58" s="42">
        <v>0</v>
      </c>
      <c r="F58" s="42">
        <v>4979883166</v>
      </c>
      <c r="G58" s="42">
        <v>-987638710</v>
      </c>
      <c r="H58" s="42">
        <v>5967521876</v>
      </c>
      <c r="I58" s="42">
        <v>0</v>
      </c>
      <c r="J58" s="248">
        <v>27267841531</v>
      </c>
      <c r="K58" s="42">
        <v>0</v>
      </c>
      <c r="L58" s="42">
        <v>27267841531</v>
      </c>
      <c r="M58" s="42">
        <v>6597065379</v>
      </c>
      <c r="N58" s="42">
        <v>20670776152</v>
      </c>
      <c r="O58" s="42">
        <v>0</v>
      </c>
    </row>
    <row r="59" spans="1:15" ht="77.25">
      <c r="A59" s="2"/>
      <c r="B59" s="2"/>
      <c r="C59" s="3" t="s">
        <v>305</v>
      </c>
      <c r="D59" s="41">
        <v>0</v>
      </c>
      <c r="E59" s="42">
        <v>0</v>
      </c>
      <c r="F59" s="42">
        <v>0</v>
      </c>
      <c r="G59" s="42">
        <v>0</v>
      </c>
      <c r="H59" s="42">
        <v>0</v>
      </c>
      <c r="I59" s="42">
        <v>0</v>
      </c>
      <c r="J59" s="248">
        <v>0</v>
      </c>
      <c r="K59" s="42">
        <v>0</v>
      </c>
      <c r="L59" s="42">
        <v>0</v>
      </c>
      <c r="M59" s="42">
        <v>0</v>
      </c>
      <c r="N59" s="42">
        <v>0</v>
      </c>
      <c r="O59" s="42">
        <v>0</v>
      </c>
    </row>
    <row r="60" spans="1:15" ht="26.25">
      <c r="A60" s="2"/>
      <c r="B60" s="2"/>
      <c r="C60" s="3" t="s">
        <v>226</v>
      </c>
      <c r="D60" s="41">
        <v>3350181001</v>
      </c>
      <c r="E60" s="42">
        <v>0</v>
      </c>
      <c r="F60" s="42">
        <v>3350181001</v>
      </c>
      <c r="G60" s="42">
        <v>-1003469857</v>
      </c>
      <c r="H60" s="42">
        <v>4353650858</v>
      </c>
      <c r="I60" s="42">
        <v>0</v>
      </c>
      <c r="J60" s="248">
        <v>21620999574</v>
      </c>
      <c r="K60" s="42">
        <v>0</v>
      </c>
      <c r="L60" s="42">
        <v>21620999574</v>
      </c>
      <c r="M60" s="42">
        <v>6486292854</v>
      </c>
      <c r="N60" s="42">
        <v>15134706720</v>
      </c>
      <c r="O60" s="42">
        <v>0</v>
      </c>
    </row>
    <row r="61" spans="1:15" ht="51.75">
      <c r="A61" s="4" t="s">
        <v>108</v>
      </c>
      <c r="B61" s="4"/>
      <c r="C61" s="3" t="s">
        <v>306</v>
      </c>
      <c r="D61" s="41">
        <v>0</v>
      </c>
      <c r="E61" s="42">
        <v>0</v>
      </c>
      <c r="F61" s="42">
        <v>0</v>
      </c>
      <c r="G61" s="42">
        <v>0</v>
      </c>
      <c r="H61" s="42">
        <v>0</v>
      </c>
      <c r="I61" s="42">
        <v>0</v>
      </c>
      <c r="J61" s="248">
        <v>0</v>
      </c>
      <c r="K61" s="42">
        <v>0</v>
      </c>
      <c r="L61" s="42">
        <v>0</v>
      </c>
      <c r="M61" s="42">
        <v>0</v>
      </c>
      <c r="N61" s="42">
        <v>0</v>
      </c>
      <c r="O61" s="42">
        <v>0</v>
      </c>
    </row>
    <row r="62" spans="1:15" ht="26.25">
      <c r="A62" s="4">
        <v>4</v>
      </c>
      <c r="B62" s="4" t="s">
        <v>177</v>
      </c>
      <c r="C62" s="3" t="s">
        <v>44</v>
      </c>
      <c r="D62" s="41">
        <v>10964228332</v>
      </c>
      <c r="E62" s="42">
        <v>0</v>
      </c>
      <c r="F62" s="42">
        <v>10964228332</v>
      </c>
      <c r="G62" s="42">
        <v>1085189001</v>
      </c>
      <c r="H62" s="42">
        <v>9879039331</v>
      </c>
      <c r="I62" s="42">
        <v>0</v>
      </c>
      <c r="J62" s="248">
        <v>41912349581</v>
      </c>
      <c r="K62" s="42">
        <v>0</v>
      </c>
      <c r="L62" s="42">
        <v>41912349581</v>
      </c>
      <c r="M62" s="42">
        <v>4191234254</v>
      </c>
      <c r="N62" s="42">
        <v>37721115327</v>
      </c>
      <c r="O62" s="42">
        <v>0</v>
      </c>
    </row>
    <row r="63" spans="1:15" ht="39">
      <c r="A63" s="4">
        <v>5</v>
      </c>
      <c r="B63" s="4" t="s">
        <v>178</v>
      </c>
      <c r="C63" s="3" t="s">
        <v>236</v>
      </c>
      <c r="D63" s="41">
        <v>23269223979</v>
      </c>
      <c r="E63" s="42">
        <v>14613072650</v>
      </c>
      <c r="F63" s="42">
        <v>8656151329</v>
      </c>
      <c r="G63" s="42">
        <v>8656151329</v>
      </c>
      <c r="H63" s="42">
        <v>0</v>
      </c>
      <c r="I63" s="42">
        <v>0</v>
      </c>
      <c r="J63" s="248">
        <v>82951990539</v>
      </c>
      <c r="K63" s="42">
        <v>52093854051</v>
      </c>
      <c r="L63" s="42">
        <v>30858136488</v>
      </c>
      <c r="M63" s="42">
        <v>30858136488</v>
      </c>
      <c r="N63" s="42">
        <v>0</v>
      </c>
      <c r="O63" s="42">
        <v>0</v>
      </c>
    </row>
    <row r="64" spans="1:15" ht="39">
      <c r="A64" s="2"/>
      <c r="B64" s="4" t="s">
        <v>348</v>
      </c>
      <c r="C64" s="3" t="s">
        <v>237</v>
      </c>
      <c r="D64" s="41">
        <v>14613072650</v>
      </c>
      <c r="E64" s="42">
        <v>14613072650</v>
      </c>
      <c r="F64" s="42">
        <v>0</v>
      </c>
      <c r="G64" s="42">
        <v>0</v>
      </c>
      <c r="H64" s="42">
        <v>0</v>
      </c>
      <c r="I64" s="42">
        <v>0</v>
      </c>
      <c r="J64" s="248">
        <v>52093854051</v>
      </c>
      <c r="K64" s="42">
        <v>52093854051</v>
      </c>
      <c r="L64" s="42">
        <v>0</v>
      </c>
      <c r="M64" s="42">
        <v>0</v>
      </c>
      <c r="N64" s="42">
        <v>0</v>
      </c>
      <c r="O64" s="42">
        <v>0</v>
      </c>
    </row>
    <row r="65" spans="1:15" ht="39">
      <c r="A65" s="2"/>
      <c r="B65" s="4" t="s">
        <v>349</v>
      </c>
      <c r="C65" s="3" t="s">
        <v>238</v>
      </c>
      <c r="D65" s="41">
        <v>8656151329</v>
      </c>
      <c r="E65" s="42">
        <v>0</v>
      </c>
      <c r="F65" s="42">
        <v>8656151329</v>
      </c>
      <c r="G65" s="42">
        <v>8656151329</v>
      </c>
      <c r="H65" s="42">
        <v>0</v>
      </c>
      <c r="I65" s="42">
        <v>0</v>
      </c>
      <c r="J65" s="248">
        <v>30858136488</v>
      </c>
      <c r="K65" s="42">
        <v>0</v>
      </c>
      <c r="L65" s="42">
        <v>30858136488</v>
      </c>
      <c r="M65" s="42">
        <v>30858136488</v>
      </c>
      <c r="N65" s="42">
        <v>0</v>
      </c>
      <c r="O65" s="42">
        <v>0</v>
      </c>
    </row>
    <row r="66" spans="1:15">
      <c r="A66" s="4">
        <v>6</v>
      </c>
      <c r="B66" s="4" t="s">
        <v>179</v>
      </c>
      <c r="C66" s="3" t="s">
        <v>38</v>
      </c>
      <c r="D66" s="41">
        <v>7588760450</v>
      </c>
      <c r="E66" s="42">
        <v>0</v>
      </c>
      <c r="F66" s="42">
        <v>7588760450</v>
      </c>
      <c r="G66" s="42">
        <v>0</v>
      </c>
      <c r="H66" s="42">
        <v>6536921478</v>
      </c>
      <c r="I66" s="42">
        <v>1051838972</v>
      </c>
      <c r="J66" s="248">
        <v>27692397680</v>
      </c>
      <c r="K66" s="42">
        <v>0</v>
      </c>
      <c r="L66" s="42">
        <v>27692397680</v>
      </c>
      <c r="M66" s="42">
        <v>0</v>
      </c>
      <c r="N66" s="42">
        <v>24621103093</v>
      </c>
      <c r="O66" s="42">
        <v>3071294587</v>
      </c>
    </row>
    <row r="67" spans="1:15">
      <c r="A67" s="4">
        <v>7</v>
      </c>
      <c r="B67" s="4" t="s">
        <v>180</v>
      </c>
      <c r="C67" s="3" t="s">
        <v>307</v>
      </c>
      <c r="D67" s="41">
        <v>3164779929</v>
      </c>
      <c r="E67" s="42">
        <v>641237187</v>
      </c>
      <c r="F67" s="42">
        <v>2523542742</v>
      </c>
      <c r="G67" s="42">
        <v>1204392103</v>
      </c>
      <c r="H67" s="42">
        <v>701138659</v>
      </c>
      <c r="I67" s="42">
        <v>618011980</v>
      </c>
      <c r="J67" s="248">
        <v>18240428621</v>
      </c>
      <c r="K67" s="42">
        <v>2224331566</v>
      </c>
      <c r="L67" s="42">
        <v>16016097055</v>
      </c>
      <c r="M67" s="42">
        <v>4305396924</v>
      </c>
      <c r="N67" s="42">
        <v>3666233263</v>
      </c>
      <c r="O67" s="42">
        <v>8044466868</v>
      </c>
    </row>
    <row r="68" spans="1:15" ht="26.25">
      <c r="A68" s="2"/>
      <c r="B68" s="2"/>
      <c r="C68" s="3" t="s">
        <v>239</v>
      </c>
      <c r="D68" s="41">
        <v>69465500</v>
      </c>
      <c r="E68" s="42">
        <v>0</v>
      </c>
      <c r="F68" s="42">
        <v>69465500</v>
      </c>
      <c r="G68" s="42">
        <v>5282000</v>
      </c>
      <c r="H68" s="42">
        <v>1365</v>
      </c>
      <c r="I68" s="42">
        <v>64047000</v>
      </c>
      <c r="J68" s="248">
        <v>183376500</v>
      </c>
      <c r="K68" s="42">
        <v>0</v>
      </c>
      <c r="L68" s="42">
        <v>183376500</v>
      </c>
      <c r="M68" s="42">
        <v>29739000</v>
      </c>
      <c r="N68" s="42">
        <v>4636500</v>
      </c>
      <c r="O68" s="42">
        <v>149001000</v>
      </c>
    </row>
    <row r="69" spans="1:15" ht="39">
      <c r="A69" s="2"/>
      <c r="B69" s="2"/>
      <c r="C69" s="3" t="s">
        <v>240</v>
      </c>
      <c r="D69" s="41">
        <v>0</v>
      </c>
      <c r="E69" s="42">
        <v>0</v>
      </c>
      <c r="F69" s="42">
        <v>0</v>
      </c>
      <c r="G69" s="42">
        <v>0</v>
      </c>
      <c r="H69" s="42">
        <v>0</v>
      </c>
      <c r="I69" s="42">
        <v>0</v>
      </c>
      <c r="J69" s="248">
        <v>0</v>
      </c>
      <c r="K69" s="42">
        <v>0</v>
      </c>
      <c r="L69" s="42">
        <v>0</v>
      </c>
      <c r="M69" s="42">
        <v>0</v>
      </c>
      <c r="N69" s="42">
        <v>0</v>
      </c>
      <c r="O69" s="42">
        <v>0</v>
      </c>
    </row>
    <row r="70" spans="1:15" ht="39">
      <c r="A70" s="2"/>
      <c r="B70" s="2"/>
      <c r="C70" s="3" t="s">
        <v>241</v>
      </c>
      <c r="D70" s="41">
        <v>568824010</v>
      </c>
      <c r="E70" s="42">
        <v>0</v>
      </c>
      <c r="F70" s="42">
        <v>568824010</v>
      </c>
      <c r="G70" s="42">
        <v>-595254</v>
      </c>
      <c r="H70" s="42">
        <v>569419264</v>
      </c>
      <c r="I70" s="42">
        <v>0</v>
      </c>
      <c r="J70" s="248">
        <v>3173235360</v>
      </c>
      <c r="K70" s="42">
        <v>0</v>
      </c>
      <c r="L70" s="42">
        <v>3173235360</v>
      </c>
      <c r="M70" s="42">
        <v>0</v>
      </c>
      <c r="N70" s="42">
        <v>3173235360</v>
      </c>
      <c r="O70" s="42">
        <v>0</v>
      </c>
    </row>
    <row r="71" spans="1:15" ht="26.25">
      <c r="A71" s="4" t="s">
        <v>242</v>
      </c>
      <c r="B71" s="4"/>
      <c r="C71" s="3" t="s">
        <v>171</v>
      </c>
      <c r="D71" s="41">
        <v>643237187</v>
      </c>
      <c r="E71" s="42">
        <v>641237187</v>
      </c>
      <c r="F71" s="42">
        <v>2000000</v>
      </c>
      <c r="G71" s="42">
        <v>0</v>
      </c>
      <c r="H71" s="42">
        <v>0</v>
      </c>
      <c r="I71" s="42">
        <v>2000000</v>
      </c>
      <c r="J71" s="248">
        <v>2474893566</v>
      </c>
      <c r="K71" s="42">
        <v>2224331566</v>
      </c>
      <c r="L71" s="42">
        <v>250562000</v>
      </c>
      <c r="M71" s="42">
        <v>0</v>
      </c>
      <c r="N71" s="42">
        <v>19577000</v>
      </c>
      <c r="O71" s="42">
        <v>230985000</v>
      </c>
    </row>
    <row r="72" spans="1:15" ht="26.25" customHeight="1">
      <c r="A72" s="4" t="s">
        <v>243</v>
      </c>
      <c r="B72" s="4"/>
      <c r="C72" s="3" t="s">
        <v>308</v>
      </c>
      <c r="D72" s="41">
        <v>1527244448</v>
      </c>
      <c r="E72" s="42">
        <v>0</v>
      </c>
      <c r="F72" s="42">
        <v>1527244448</v>
      </c>
      <c r="G72" s="42">
        <v>1204392103</v>
      </c>
      <c r="H72" s="42">
        <v>292508565</v>
      </c>
      <c r="I72" s="42">
        <v>30343780</v>
      </c>
      <c r="J72" s="248">
        <v>7535995098</v>
      </c>
      <c r="K72" s="42">
        <v>0</v>
      </c>
      <c r="L72" s="42">
        <v>7535995098</v>
      </c>
      <c r="M72" s="42">
        <v>4305396924</v>
      </c>
      <c r="N72" s="42">
        <v>2191254394</v>
      </c>
      <c r="O72" s="42">
        <v>1039343780</v>
      </c>
    </row>
    <row r="73" spans="1:15">
      <c r="A73" s="4" t="s">
        <v>244</v>
      </c>
      <c r="B73" s="4"/>
      <c r="C73" s="3" t="s">
        <v>309</v>
      </c>
      <c r="D73" s="41">
        <v>647230094</v>
      </c>
      <c r="E73" s="42">
        <v>0</v>
      </c>
      <c r="F73" s="42">
        <v>647230094</v>
      </c>
      <c r="G73" s="42">
        <v>0</v>
      </c>
      <c r="H73" s="42">
        <v>408630094</v>
      </c>
      <c r="I73" s="42">
        <v>238600000</v>
      </c>
      <c r="J73" s="248">
        <v>7230735869</v>
      </c>
      <c r="K73" s="42">
        <v>0</v>
      </c>
      <c r="L73" s="42">
        <v>7230735869</v>
      </c>
      <c r="M73" s="42">
        <v>0</v>
      </c>
      <c r="N73" s="42">
        <v>1455401869</v>
      </c>
      <c r="O73" s="42">
        <v>5775334000</v>
      </c>
    </row>
    <row r="74" spans="1:15">
      <c r="A74" s="4" t="s">
        <v>245</v>
      </c>
      <c r="B74" s="4"/>
      <c r="C74" s="3" t="s">
        <v>172</v>
      </c>
      <c r="D74" s="41">
        <v>347068200</v>
      </c>
      <c r="E74" s="42">
        <v>0</v>
      </c>
      <c r="F74" s="42">
        <v>347068200</v>
      </c>
      <c r="G74" s="42">
        <v>0</v>
      </c>
      <c r="H74" s="42">
        <v>0</v>
      </c>
      <c r="I74" s="42">
        <v>347068200</v>
      </c>
      <c r="J74" s="248">
        <v>998804088</v>
      </c>
      <c r="K74" s="42">
        <v>0</v>
      </c>
      <c r="L74" s="42">
        <v>998804088</v>
      </c>
      <c r="M74" s="42">
        <v>0</v>
      </c>
      <c r="N74" s="42">
        <v>0</v>
      </c>
      <c r="O74" s="42">
        <v>998804088</v>
      </c>
    </row>
    <row r="75" spans="1:15" ht="26.25">
      <c r="A75" s="4">
        <v>8</v>
      </c>
      <c r="B75" s="4"/>
      <c r="C75" s="3" t="s">
        <v>310</v>
      </c>
      <c r="D75" s="41">
        <v>100242967371</v>
      </c>
      <c r="E75" s="42">
        <v>0</v>
      </c>
      <c r="F75" s="42">
        <v>100242967371</v>
      </c>
      <c r="G75" s="42">
        <v>27920064115</v>
      </c>
      <c r="H75" s="42">
        <v>71480354530</v>
      </c>
      <c r="I75" s="42">
        <v>842548726</v>
      </c>
      <c r="J75" s="248">
        <v>237872348766</v>
      </c>
      <c r="K75" s="42">
        <v>0</v>
      </c>
      <c r="L75" s="42">
        <v>237872348766</v>
      </c>
      <c r="M75" s="42">
        <v>114162198144</v>
      </c>
      <c r="N75" s="42">
        <v>119249889554</v>
      </c>
      <c r="O75" s="42">
        <v>4460261068</v>
      </c>
    </row>
    <row r="76" spans="1:15" ht="26.25">
      <c r="A76" s="4" t="s">
        <v>109</v>
      </c>
      <c r="B76" s="4" t="s">
        <v>181</v>
      </c>
      <c r="C76" s="3" t="s">
        <v>40</v>
      </c>
      <c r="D76" s="41">
        <v>15352400</v>
      </c>
      <c r="E76" s="42">
        <v>0</v>
      </c>
      <c r="F76" s="42">
        <v>15352400</v>
      </c>
      <c r="G76" s="42">
        <v>0</v>
      </c>
      <c r="H76" s="42">
        <v>0</v>
      </c>
      <c r="I76" s="42">
        <v>15352400</v>
      </c>
      <c r="J76" s="248">
        <v>90840760</v>
      </c>
      <c r="K76" s="42">
        <v>0</v>
      </c>
      <c r="L76" s="42">
        <v>90840760</v>
      </c>
      <c r="M76" s="42">
        <v>0</v>
      </c>
      <c r="N76" s="42">
        <v>0</v>
      </c>
      <c r="O76" s="42">
        <v>90840760</v>
      </c>
    </row>
    <row r="77" spans="1:15" ht="26.25">
      <c r="A77" s="4" t="s">
        <v>110</v>
      </c>
      <c r="B77" s="4" t="s">
        <v>182</v>
      </c>
      <c r="C77" s="3" t="s">
        <v>113</v>
      </c>
      <c r="D77" s="41">
        <v>131186382</v>
      </c>
      <c r="E77" s="42">
        <v>0</v>
      </c>
      <c r="F77" s="42">
        <v>131186382</v>
      </c>
      <c r="G77" s="42">
        <v>0</v>
      </c>
      <c r="H77" s="42">
        <v>0</v>
      </c>
      <c r="I77" s="42">
        <v>131186382</v>
      </c>
      <c r="J77" s="248">
        <v>389360812</v>
      </c>
      <c r="K77" s="42">
        <v>0</v>
      </c>
      <c r="L77" s="42">
        <v>389360812</v>
      </c>
      <c r="M77" s="42">
        <v>0</v>
      </c>
      <c r="N77" s="42">
        <v>0</v>
      </c>
      <c r="O77" s="42">
        <v>389360812</v>
      </c>
    </row>
    <row r="78" spans="1:15" ht="26.25">
      <c r="A78" s="4" t="s">
        <v>111</v>
      </c>
      <c r="B78" s="4" t="s">
        <v>183</v>
      </c>
      <c r="C78" s="3" t="s">
        <v>311</v>
      </c>
      <c r="D78" s="41">
        <v>64578041065</v>
      </c>
      <c r="E78" s="42">
        <v>0</v>
      </c>
      <c r="F78" s="42">
        <v>64578041065</v>
      </c>
      <c r="G78" s="42">
        <v>12915608209</v>
      </c>
      <c r="H78" s="42">
        <v>51662432856</v>
      </c>
      <c r="I78" s="42">
        <v>0</v>
      </c>
      <c r="J78" s="248">
        <v>90184911731</v>
      </c>
      <c r="K78" s="42">
        <v>0</v>
      </c>
      <c r="L78" s="42">
        <v>90184911731</v>
      </c>
      <c r="M78" s="42">
        <v>18036982337</v>
      </c>
      <c r="N78" s="42">
        <v>72147929394</v>
      </c>
      <c r="O78" s="42">
        <v>0</v>
      </c>
    </row>
    <row r="79" spans="1:15" ht="39">
      <c r="A79" s="2"/>
      <c r="B79" s="2"/>
      <c r="C79" s="3" t="s">
        <v>312</v>
      </c>
      <c r="D79" s="41">
        <v>0</v>
      </c>
      <c r="E79" s="42">
        <v>0</v>
      </c>
      <c r="F79" s="42">
        <v>0</v>
      </c>
      <c r="G79" s="42">
        <v>0</v>
      </c>
      <c r="H79" s="42">
        <v>0</v>
      </c>
      <c r="I79" s="42">
        <v>0</v>
      </c>
      <c r="J79" s="248">
        <v>0</v>
      </c>
      <c r="K79" s="42">
        <v>0</v>
      </c>
      <c r="L79" s="42">
        <v>0</v>
      </c>
      <c r="M79" s="42">
        <v>0</v>
      </c>
      <c r="N79" s="42">
        <v>0</v>
      </c>
      <c r="O79" s="42">
        <v>0</v>
      </c>
    </row>
    <row r="80" spans="1:15">
      <c r="A80" s="4" t="s">
        <v>246</v>
      </c>
      <c r="B80" s="4" t="s">
        <v>184</v>
      </c>
      <c r="C80" s="3" t="s">
        <v>117</v>
      </c>
      <c r="D80" s="41">
        <v>35518387524</v>
      </c>
      <c r="E80" s="42">
        <v>0</v>
      </c>
      <c r="F80" s="42">
        <v>35518387524</v>
      </c>
      <c r="G80" s="42">
        <v>15004455906</v>
      </c>
      <c r="H80" s="42">
        <v>19817921674</v>
      </c>
      <c r="I80" s="42">
        <v>696009944</v>
      </c>
      <c r="J80" s="248">
        <v>147195675463</v>
      </c>
      <c r="K80" s="42">
        <v>0</v>
      </c>
      <c r="L80" s="42">
        <v>147195675463</v>
      </c>
      <c r="M80" s="42">
        <v>96113655807</v>
      </c>
      <c r="N80" s="42">
        <v>47101960160</v>
      </c>
      <c r="O80" s="42">
        <v>3980059496</v>
      </c>
    </row>
    <row r="81" spans="1:15" ht="77.25">
      <c r="A81" s="2"/>
      <c r="B81" s="2"/>
      <c r="C81" s="3" t="s">
        <v>313</v>
      </c>
      <c r="D81" s="41">
        <v>0</v>
      </c>
      <c r="E81" s="42">
        <v>0</v>
      </c>
      <c r="F81" s="42">
        <v>0</v>
      </c>
      <c r="G81" s="42">
        <v>0</v>
      </c>
      <c r="H81" s="42">
        <v>0</v>
      </c>
      <c r="I81" s="42">
        <v>0</v>
      </c>
      <c r="J81" s="248">
        <v>0</v>
      </c>
      <c r="K81" s="42">
        <v>0</v>
      </c>
      <c r="L81" s="42">
        <v>0</v>
      </c>
      <c r="M81" s="42">
        <v>0</v>
      </c>
      <c r="N81" s="42">
        <v>0</v>
      </c>
      <c r="O81" s="42">
        <v>0</v>
      </c>
    </row>
    <row r="82" spans="1:15" ht="39">
      <c r="A82" s="4" t="s">
        <v>247</v>
      </c>
      <c r="B82" s="4" t="s">
        <v>185</v>
      </c>
      <c r="C82" s="3" t="s">
        <v>248</v>
      </c>
      <c r="D82" s="41">
        <v>0</v>
      </c>
      <c r="E82" s="42">
        <v>0</v>
      </c>
      <c r="F82" s="42">
        <v>0</v>
      </c>
      <c r="G82" s="42">
        <v>0</v>
      </c>
      <c r="H82" s="42">
        <v>0</v>
      </c>
      <c r="I82" s="42">
        <v>0</v>
      </c>
      <c r="J82" s="248">
        <v>11560000</v>
      </c>
      <c r="K82" s="42">
        <v>0</v>
      </c>
      <c r="L82" s="42">
        <v>11560000</v>
      </c>
      <c r="M82" s="42">
        <v>11560000</v>
      </c>
      <c r="N82" s="42">
        <v>0</v>
      </c>
      <c r="O82" s="42">
        <v>0</v>
      </c>
    </row>
    <row r="83" spans="1:15" ht="26.25">
      <c r="A83" s="4">
        <v>9</v>
      </c>
      <c r="B83" s="4" t="s">
        <v>186</v>
      </c>
      <c r="C83" s="3" t="s">
        <v>249</v>
      </c>
      <c r="D83" s="41">
        <v>6886565549</v>
      </c>
      <c r="E83" s="42">
        <v>0</v>
      </c>
      <c r="F83" s="42">
        <v>6886565549</v>
      </c>
      <c r="G83" s="42">
        <v>6886565549</v>
      </c>
      <c r="H83" s="42">
        <v>0</v>
      </c>
      <c r="I83" s="42">
        <v>0</v>
      </c>
      <c r="J83" s="248">
        <v>35798924686</v>
      </c>
      <c r="K83" s="42">
        <v>0</v>
      </c>
      <c r="L83" s="42">
        <v>35798924686</v>
      </c>
      <c r="M83" s="42">
        <v>35798924686</v>
      </c>
      <c r="N83" s="42">
        <v>0</v>
      </c>
      <c r="O83" s="42">
        <v>0</v>
      </c>
    </row>
    <row r="84" spans="1:15">
      <c r="A84" s="4" t="s">
        <v>112</v>
      </c>
      <c r="B84" s="4"/>
      <c r="C84" s="3" t="s">
        <v>26</v>
      </c>
      <c r="D84" s="41">
        <v>2953196883</v>
      </c>
      <c r="E84" s="42">
        <v>0</v>
      </c>
      <c r="F84" s="42">
        <v>2953196883</v>
      </c>
      <c r="G84" s="42">
        <v>2953196883</v>
      </c>
      <c r="H84" s="42">
        <v>0</v>
      </c>
      <c r="I84" s="42">
        <v>0</v>
      </c>
      <c r="J84" s="248">
        <v>10808286025</v>
      </c>
      <c r="K84" s="42">
        <v>0</v>
      </c>
      <c r="L84" s="42">
        <v>10808286025</v>
      </c>
      <c r="M84" s="42">
        <v>10808286025</v>
      </c>
      <c r="N84" s="42">
        <v>0</v>
      </c>
      <c r="O84" s="42">
        <v>0</v>
      </c>
    </row>
    <row r="85" spans="1:15" ht="26.25">
      <c r="A85" s="4" t="s">
        <v>114</v>
      </c>
      <c r="B85" s="4"/>
      <c r="C85" s="3" t="s">
        <v>27</v>
      </c>
      <c r="D85" s="41">
        <v>16877235</v>
      </c>
      <c r="E85" s="42">
        <v>0</v>
      </c>
      <c r="F85" s="42">
        <v>16877235</v>
      </c>
      <c r="G85" s="42">
        <v>16877235</v>
      </c>
      <c r="H85" s="42">
        <v>0</v>
      </c>
      <c r="I85" s="42">
        <v>0</v>
      </c>
      <c r="J85" s="248">
        <v>2301812637</v>
      </c>
      <c r="K85" s="42">
        <v>0</v>
      </c>
      <c r="L85" s="42">
        <v>2301812637</v>
      </c>
      <c r="M85" s="42">
        <v>2301812637</v>
      </c>
      <c r="N85" s="42">
        <v>0</v>
      </c>
      <c r="O85" s="42">
        <v>0</v>
      </c>
    </row>
    <row r="86" spans="1:15" ht="26.25">
      <c r="A86" s="4" t="s">
        <v>115</v>
      </c>
      <c r="B86" s="4"/>
      <c r="C86" s="3" t="s">
        <v>250</v>
      </c>
      <c r="D86" s="41">
        <v>41932142</v>
      </c>
      <c r="E86" s="42">
        <v>0</v>
      </c>
      <c r="F86" s="42">
        <v>41932142</v>
      </c>
      <c r="G86" s="42">
        <v>41932142</v>
      </c>
      <c r="H86" s="42">
        <v>0</v>
      </c>
      <c r="I86" s="42">
        <v>0</v>
      </c>
      <c r="J86" s="248">
        <v>8230368712</v>
      </c>
      <c r="K86" s="42">
        <v>0</v>
      </c>
      <c r="L86" s="42">
        <v>8230368712</v>
      </c>
      <c r="M86" s="42">
        <v>8230368712</v>
      </c>
      <c r="N86" s="42">
        <v>0</v>
      </c>
      <c r="O86" s="42">
        <v>0</v>
      </c>
    </row>
    <row r="87" spans="1:15">
      <c r="A87" s="4" t="s">
        <v>116</v>
      </c>
      <c r="B87" s="4"/>
      <c r="C87" s="3" t="s">
        <v>135</v>
      </c>
      <c r="D87" s="41">
        <v>3874559289</v>
      </c>
      <c r="E87" s="42">
        <v>0</v>
      </c>
      <c r="F87" s="42">
        <v>3874559289</v>
      </c>
      <c r="G87" s="42">
        <v>3874559289</v>
      </c>
      <c r="H87" s="42">
        <v>0</v>
      </c>
      <c r="I87" s="42">
        <v>0</v>
      </c>
      <c r="J87" s="248">
        <v>14458457312</v>
      </c>
      <c r="K87" s="42">
        <v>0</v>
      </c>
      <c r="L87" s="42">
        <v>14458457312</v>
      </c>
      <c r="M87" s="42">
        <v>14458457312</v>
      </c>
      <c r="N87" s="42">
        <v>0</v>
      </c>
      <c r="O87" s="42">
        <v>0</v>
      </c>
    </row>
    <row r="88" spans="1:15">
      <c r="A88" s="4" t="s">
        <v>118</v>
      </c>
      <c r="B88" s="4"/>
      <c r="C88" s="3" t="s">
        <v>34</v>
      </c>
      <c r="D88" s="41">
        <v>0</v>
      </c>
      <c r="E88" s="42">
        <v>0</v>
      </c>
      <c r="F88" s="42">
        <v>0</v>
      </c>
      <c r="G88" s="42">
        <v>0</v>
      </c>
      <c r="H88" s="42">
        <v>0</v>
      </c>
      <c r="I88" s="42">
        <v>0</v>
      </c>
      <c r="J88" s="248">
        <v>0</v>
      </c>
      <c r="K88" s="42">
        <v>0</v>
      </c>
      <c r="L88" s="42">
        <v>0</v>
      </c>
      <c r="M88" s="42">
        <v>0</v>
      </c>
      <c r="N88" s="42">
        <v>0</v>
      </c>
      <c r="O88" s="42">
        <v>0</v>
      </c>
    </row>
    <row r="89" spans="1:15" ht="51.75">
      <c r="A89" s="4">
        <v>10</v>
      </c>
      <c r="B89" s="4" t="s">
        <v>187</v>
      </c>
      <c r="C89" s="3" t="s">
        <v>314</v>
      </c>
      <c r="D89" s="41">
        <v>13357977375</v>
      </c>
      <c r="E89" s="42">
        <v>24393320824</v>
      </c>
      <c r="F89" s="42">
        <v>-11035343449</v>
      </c>
      <c r="G89" s="42">
        <v>-12609091449</v>
      </c>
      <c r="H89" s="42">
        <v>1573748000</v>
      </c>
      <c r="I89" s="42">
        <v>0</v>
      </c>
      <c r="J89" s="248">
        <v>39136876801</v>
      </c>
      <c r="K89" s="42">
        <v>24821600824</v>
      </c>
      <c r="L89" s="42">
        <v>14315275977</v>
      </c>
      <c r="M89" s="42">
        <v>10455293927</v>
      </c>
      <c r="N89" s="42">
        <v>3859982050</v>
      </c>
      <c r="O89" s="42">
        <v>0</v>
      </c>
    </row>
    <row r="90" spans="1:15" ht="26.25">
      <c r="A90" s="4" t="s">
        <v>120</v>
      </c>
      <c r="B90" s="4"/>
      <c r="C90" s="3" t="s">
        <v>119</v>
      </c>
      <c r="D90" s="41">
        <v>1573748000</v>
      </c>
      <c r="E90" s="42">
        <v>-7095</v>
      </c>
      <c r="F90" s="42">
        <v>1574457500</v>
      </c>
      <c r="G90" s="42">
        <v>7095</v>
      </c>
      <c r="H90" s="42">
        <v>1573748000</v>
      </c>
      <c r="I90" s="42">
        <v>0</v>
      </c>
      <c r="J90" s="248">
        <v>3545217199</v>
      </c>
      <c r="K90" s="42">
        <v>427570500</v>
      </c>
      <c r="L90" s="42">
        <v>3117646699</v>
      </c>
      <c r="M90" s="42">
        <v>7095</v>
      </c>
      <c r="N90" s="42">
        <v>3116937199</v>
      </c>
      <c r="O90" s="42">
        <v>0</v>
      </c>
    </row>
    <row r="91" spans="1:15" ht="39">
      <c r="A91" s="2"/>
      <c r="B91" s="2"/>
      <c r="C91" s="3" t="s">
        <v>251</v>
      </c>
      <c r="D91" s="41">
        <v>0</v>
      </c>
      <c r="E91" s="42">
        <v>-7095</v>
      </c>
      <c r="F91" s="42">
        <v>7095</v>
      </c>
      <c r="G91" s="42">
        <v>7095</v>
      </c>
      <c r="H91" s="42">
        <v>0</v>
      </c>
      <c r="I91" s="42">
        <v>0</v>
      </c>
      <c r="J91" s="248">
        <v>428280000</v>
      </c>
      <c r="K91" s="42">
        <v>427570500</v>
      </c>
      <c r="L91" s="42">
        <v>7095</v>
      </c>
      <c r="M91" s="42">
        <v>7095</v>
      </c>
      <c r="N91" s="42">
        <v>0</v>
      </c>
      <c r="O91" s="42">
        <v>0</v>
      </c>
    </row>
    <row r="92" spans="1:15" ht="51.75">
      <c r="A92" s="2"/>
      <c r="B92" s="2"/>
      <c r="C92" s="3" t="s">
        <v>252</v>
      </c>
      <c r="D92" s="41">
        <v>1573748000</v>
      </c>
      <c r="E92" s="42">
        <v>0</v>
      </c>
      <c r="F92" s="42">
        <v>1573748000</v>
      </c>
      <c r="G92" s="42">
        <v>0</v>
      </c>
      <c r="H92" s="42">
        <v>1573748000</v>
      </c>
      <c r="I92" s="42">
        <v>0</v>
      </c>
      <c r="J92" s="248">
        <v>3116937199</v>
      </c>
      <c r="K92" s="42">
        <v>0</v>
      </c>
      <c r="L92" s="42">
        <v>3116937199</v>
      </c>
      <c r="M92" s="42">
        <v>0</v>
      </c>
      <c r="N92" s="42">
        <v>3116937199</v>
      </c>
      <c r="O92" s="42">
        <v>0</v>
      </c>
    </row>
    <row r="93" spans="1:15" ht="26.25">
      <c r="A93" s="4" t="s">
        <v>121</v>
      </c>
      <c r="B93" s="4"/>
      <c r="C93" s="3" t="s">
        <v>253</v>
      </c>
      <c r="D93" s="41">
        <v>0</v>
      </c>
      <c r="E93" s="42">
        <v>0</v>
      </c>
      <c r="F93" s="42">
        <v>0</v>
      </c>
      <c r="G93" s="42">
        <v>0</v>
      </c>
      <c r="H93" s="42">
        <v>0</v>
      </c>
      <c r="I93" s="42">
        <v>0</v>
      </c>
      <c r="J93" s="248">
        <v>0</v>
      </c>
      <c r="K93" s="42">
        <v>0</v>
      </c>
      <c r="L93" s="42">
        <v>0</v>
      </c>
      <c r="M93" s="42">
        <v>0</v>
      </c>
      <c r="N93" s="42">
        <v>0</v>
      </c>
      <c r="O93" s="42">
        <v>0</v>
      </c>
    </row>
    <row r="94" spans="1:15" ht="39">
      <c r="A94" s="2"/>
      <c r="B94" s="2"/>
      <c r="C94" s="3" t="s">
        <v>251</v>
      </c>
      <c r="D94" s="41">
        <v>0</v>
      </c>
      <c r="E94" s="42">
        <v>0</v>
      </c>
      <c r="F94" s="42">
        <v>0</v>
      </c>
      <c r="G94" s="42">
        <v>0</v>
      </c>
      <c r="H94" s="42">
        <v>0</v>
      </c>
      <c r="I94" s="42">
        <v>0</v>
      </c>
      <c r="J94" s="248">
        <v>0</v>
      </c>
      <c r="K94" s="42">
        <v>0</v>
      </c>
      <c r="L94" s="42">
        <v>0</v>
      </c>
      <c r="M94" s="42">
        <v>0</v>
      </c>
      <c r="N94" s="42">
        <v>0</v>
      </c>
      <c r="O94" s="42">
        <v>0</v>
      </c>
    </row>
    <row r="95" spans="1:15" ht="51.75">
      <c r="A95" s="2"/>
      <c r="B95" s="2"/>
      <c r="C95" s="3" t="s">
        <v>252</v>
      </c>
      <c r="D95" s="41">
        <v>0</v>
      </c>
      <c r="E95" s="42">
        <v>0</v>
      </c>
      <c r="F95" s="42">
        <v>0</v>
      </c>
      <c r="G95" s="42">
        <v>0</v>
      </c>
      <c r="H95" s="42">
        <v>0</v>
      </c>
      <c r="I95" s="42">
        <v>0</v>
      </c>
      <c r="J95" s="248">
        <v>0</v>
      </c>
      <c r="K95" s="42">
        <v>0</v>
      </c>
      <c r="L95" s="42">
        <v>0</v>
      </c>
      <c r="M95" s="42">
        <v>0</v>
      </c>
      <c r="N95" s="42">
        <v>0</v>
      </c>
      <c r="O95" s="42">
        <v>0</v>
      </c>
    </row>
    <row r="96" spans="1:15" ht="39">
      <c r="A96" s="4" t="s">
        <v>122</v>
      </c>
      <c r="B96" s="4"/>
      <c r="C96" s="3" t="s">
        <v>254</v>
      </c>
      <c r="D96" s="41">
        <v>11784229375</v>
      </c>
      <c r="E96" s="42">
        <v>24394030324</v>
      </c>
      <c r="F96" s="42">
        <v>-12609800949</v>
      </c>
      <c r="G96" s="42">
        <v>-12609800949</v>
      </c>
      <c r="H96" s="42">
        <v>0</v>
      </c>
      <c r="I96" s="42">
        <v>0</v>
      </c>
      <c r="J96" s="248">
        <v>35591659602</v>
      </c>
      <c r="K96" s="42">
        <v>24394030324</v>
      </c>
      <c r="L96" s="42">
        <v>11197629278</v>
      </c>
      <c r="M96" s="42">
        <v>10454584427</v>
      </c>
      <c r="N96" s="42">
        <v>743044851</v>
      </c>
      <c r="O96" s="42">
        <v>0</v>
      </c>
    </row>
    <row r="97" spans="1:15" ht="39">
      <c r="A97" s="2"/>
      <c r="B97" s="2"/>
      <c r="C97" s="3" t="s">
        <v>251</v>
      </c>
      <c r="D97" s="41">
        <v>11784229375</v>
      </c>
      <c r="E97" s="42">
        <v>24394030324</v>
      </c>
      <c r="F97" s="42">
        <v>-12609800949</v>
      </c>
      <c r="G97" s="42">
        <v>-12609800949</v>
      </c>
      <c r="H97" s="42">
        <v>0</v>
      </c>
      <c r="I97" s="42">
        <v>0</v>
      </c>
      <c r="J97" s="248">
        <v>34848614751</v>
      </c>
      <c r="K97" s="42">
        <v>24394030324</v>
      </c>
      <c r="L97" s="42">
        <v>10454584427</v>
      </c>
      <c r="M97" s="42">
        <v>10454584427</v>
      </c>
      <c r="N97" s="42">
        <v>0</v>
      </c>
      <c r="O97" s="42">
        <v>0</v>
      </c>
    </row>
    <row r="98" spans="1:15" ht="51.75">
      <c r="A98" s="2"/>
      <c r="B98" s="2"/>
      <c r="C98" s="3" t="s">
        <v>252</v>
      </c>
      <c r="D98" s="41">
        <v>0</v>
      </c>
      <c r="E98" s="42">
        <v>0</v>
      </c>
      <c r="F98" s="42">
        <v>0</v>
      </c>
      <c r="G98" s="42">
        <v>0</v>
      </c>
      <c r="H98" s="42">
        <v>0</v>
      </c>
      <c r="I98" s="42">
        <v>0</v>
      </c>
      <c r="J98" s="248">
        <v>743044851</v>
      </c>
      <c r="K98" s="42">
        <v>0</v>
      </c>
      <c r="L98" s="42">
        <v>743044851</v>
      </c>
      <c r="M98" s="42">
        <v>0</v>
      </c>
      <c r="N98" s="42">
        <v>743044851</v>
      </c>
      <c r="O98" s="42">
        <v>0</v>
      </c>
    </row>
    <row r="99" spans="1:15">
      <c r="A99" s="4">
        <v>11</v>
      </c>
      <c r="B99" s="4" t="s">
        <v>188</v>
      </c>
      <c r="C99" s="3" t="s">
        <v>66</v>
      </c>
      <c r="D99" s="41">
        <v>14227390341</v>
      </c>
      <c r="E99" s="42">
        <v>2056161625</v>
      </c>
      <c r="F99" s="42">
        <v>12171228716</v>
      </c>
      <c r="G99" s="42">
        <v>11617781927</v>
      </c>
      <c r="H99" s="42">
        <v>377271289</v>
      </c>
      <c r="I99" s="42">
        <v>176175500</v>
      </c>
      <c r="J99" s="248">
        <v>27510663272</v>
      </c>
      <c r="K99" s="42">
        <v>9975409195</v>
      </c>
      <c r="L99" s="42">
        <v>17535254077</v>
      </c>
      <c r="M99" s="42">
        <v>15184423346</v>
      </c>
      <c r="N99" s="42">
        <v>1724026071</v>
      </c>
      <c r="O99" s="42">
        <v>626804660</v>
      </c>
    </row>
    <row r="100" spans="1:15" ht="26.25" customHeight="1">
      <c r="A100" s="4" t="s">
        <v>123</v>
      </c>
      <c r="B100" s="4"/>
      <c r="C100" s="3" t="s">
        <v>124</v>
      </c>
      <c r="D100" s="41">
        <v>0</v>
      </c>
      <c r="E100" s="42">
        <v>0</v>
      </c>
      <c r="F100" s="42">
        <v>0</v>
      </c>
      <c r="G100" s="42">
        <v>0</v>
      </c>
      <c r="H100" s="42">
        <v>0</v>
      </c>
      <c r="I100" s="42">
        <v>0</v>
      </c>
      <c r="J100" s="248">
        <v>0</v>
      </c>
      <c r="K100" s="42">
        <v>0</v>
      </c>
      <c r="L100" s="42">
        <v>0</v>
      </c>
      <c r="M100" s="42">
        <v>0</v>
      </c>
      <c r="N100" s="42">
        <v>0</v>
      </c>
      <c r="O100" s="42">
        <v>0</v>
      </c>
    </row>
    <row r="101" spans="1:15">
      <c r="A101" s="4" t="s">
        <v>125</v>
      </c>
      <c r="B101" s="4"/>
      <c r="C101" s="3" t="s">
        <v>255</v>
      </c>
      <c r="D101" s="41">
        <v>1752612720</v>
      </c>
      <c r="E101" s="42">
        <v>1200017220</v>
      </c>
      <c r="F101" s="42">
        <v>552595500</v>
      </c>
      <c r="G101" s="42">
        <v>362680000</v>
      </c>
      <c r="H101" s="42">
        <v>57040000</v>
      </c>
      <c r="I101" s="42">
        <v>132875500</v>
      </c>
      <c r="J101" s="248">
        <v>10256194323</v>
      </c>
      <c r="K101" s="42">
        <v>7671605231</v>
      </c>
      <c r="L101" s="42">
        <v>2584589092</v>
      </c>
      <c r="M101" s="42">
        <v>1516201000</v>
      </c>
      <c r="N101" s="42">
        <v>556876567</v>
      </c>
      <c r="O101" s="42">
        <v>511511525</v>
      </c>
    </row>
    <row r="102" spans="1:15" ht="51.75">
      <c r="A102" s="2"/>
      <c r="B102" s="2"/>
      <c r="C102" s="3" t="s">
        <v>256</v>
      </c>
      <c r="D102" s="41">
        <v>1037058395</v>
      </c>
      <c r="E102" s="42">
        <v>950354395</v>
      </c>
      <c r="F102" s="42">
        <v>86704000</v>
      </c>
      <c r="G102" s="42">
        <v>73689000</v>
      </c>
      <c r="H102" s="42">
        <v>0</v>
      </c>
      <c r="I102" s="42">
        <v>13015000</v>
      </c>
      <c r="J102" s="248">
        <v>4969901540</v>
      </c>
      <c r="K102" s="42">
        <v>4579843540</v>
      </c>
      <c r="L102" s="42">
        <v>390058000</v>
      </c>
      <c r="M102" s="42">
        <v>334705000</v>
      </c>
      <c r="N102" s="42">
        <v>0</v>
      </c>
      <c r="O102" s="42">
        <v>55353000</v>
      </c>
    </row>
    <row r="103" spans="1:15" ht="39">
      <c r="A103" s="2"/>
      <c r="B103" s="2"/>
      <c r="C103" s="3" t="s">
        <v>257</v>
      </c>
      <c r="D103" s="41">
        <v>111429945</v>
      </c>
      <c r="E103" s="42">
        <v>111429945</v>
      </c>
      <c r="F103" s="42">
        <v>0</v>
      </c>
      <c r="G103" s="42">
        <v>0</v>
      </c>
      <c r="H103" s="42">
        <v>0</v>
      </c>
      <c r="I103" s="42">
        <v>0</v>
      </c>
      <c r="J103" s="248">
        <v>2436942421</v>
      </c>
      <c r="K103" s="42">
        <v>2436942421</v>
      </c>
      <c r="L103" s="42">
        <v>0</v>
      </c>
      <c r="M103" s="42">
        <v>0</v>
      </c>
      <c r="N103" s="42">
        <v>0</v>
      </c>
      <c r="O103" s="42">
        <v>0</v>
      </c>
    </row>
    <row r="104" spans="1:15">
      <c r="A104" s="4" t="s">
        <v>126</v>
      </c>
      <c r="B104" s="4"/>
      <c r="C104" s="3" t="s">
        <v>258</v>
      </c>
      <c r="D104" s="41">
        <v>122870000</v>
      </c>
      <c r="E104" s="42">
        <v>122870000</v>
      </c>
      <c r="F104" s="42">
        <v>0</v>
      </c>
      <c r="G104" s="42">
        <v>0</v>
      </c>
      <c r="H104" s="42">
        <v>0</v>
      </c>
      <c r="I104" s="42">
        <v>0</v>
      </c>
      <c r="J104" s="248">
        <v>404088400</v>
      </c>
      <c r="K104" s="42">
        <v>243897900</v>
      </c>
      <c r="L104" s="42">
        <v>160190500</v>
      </c>
      <c r="M104" s="42">
        <v>134990500</v>
      </c>
      <c r="N104" s="42">
        <v>25200000</v>
      </c>
      <c r="O104" s="42">
        <v>0</v>
      </c>
    </row>
    <row r="105" spans="1:15" ht="26.25">
      <c r="A105" s="2"/>
      <c r="B105" s="2"/>
      <c r="C105" s="3" t="s">
        <v>128</v>
      </c>
      <c r="D105" s="41">
        <v>0</v>
      </c>
      <c r="E105" s="42">
        <v>0</v>
      </c>
      <c r="F105" s="42">
        <v>0</v>
      </c>
      <c r="G105" s="42">
        <v>0</v>
      </c>
      <c r="H105" s="42">
        <v>0</v>
      </c>
      <c r="I105" s="42">
        <v>0</v>
      </c>
      <c r="J105" s="248">
        <v>0</v>
      </c>
      <c r="K105" s="42">
        <v>0</v>
      </c>
      <c r="L105" s="42">
        <v>0</v>
      </c>
      <c r="M105" s="42">
        <v>0</v>
      </c>
      <c r="N105" s="42">
        <v>0</v>
      </c>
      <c r="O105" s="42">
        <v>0</v>
      </c>
    </row>
    <row r="106" spans="1:15" ht="26.25">
      <c r="A106" s="4" t="s">
        <v>127</v>
      </c>
      <c r="B106" s="4"/>
      <c r="C106" s="3" t="s">
        <v>130</v>
      </c>
      <c r="D106" s="41">
        <v>2972963281</v>
      </c>
      <c r="E106" s="42">
        <v>811329000</v>
      </c>
      <c r="F106" s="42">
        <v>2161634281</v>
      </c>
      <c r="G106" s="42">
        <v>2094234281</v>
      </c>
      <c r="H106" s="42">
        <v>28370000</v>
      </c>
      <c r="I106" s="42">
        <v>39030000</v>
      </c>
      <c r="J106" s="248">
        <v>6394557028</v>
      </c>
      <c r="K106" s="42">
        <v>1649373000</v>
      </c>
      <c r="L106" s="42">
        <v>4745184028</v>
      </c>
      <c r="M106" s="42">
        <v>4230403251</v>
      </c>
      <c r="N106" s="42">
        <v>475750777</v>
      </c>
      <c r="O106" s="42">
        <v>39030000</v>
      </c>
    </row>
    <row r="107" spans="1:15" ht="26.25">
      <c r="A107" s="4" t="s">
        <v>129</v>
      </c>
      <c r="B107" s="4"/>
      <c r="C107" s="3" t="s">
        <v>132</v>
      </c>
      <c r="D107" s="41">
        <v>0</v>
      </c>
      <c r="E107" s="42">
        <v>0</v>
      </c>
      <c r="F107" s="42">
        <v>0</v>
      </c>
      <c r="G107" s="42">
        <v>0</v>
      </c>
      <c r="H107" s="42">
        <v>0</v>
      </c>
      <c r="I107" s="42">
        <v>0</v>
      </c>
      <c r="J107" s="248">
        <v>0</v>
      </c>
      <c r="K107" s="42">
        <v>0</v>
      </c>
      <c r="L107" s="42">
        <v>0</v>
      </c>
      <c r="M107" s="42">
        <v>0</v>
      </c>
      <c r="N107" s="42">
        <v>0</v>
      </c>
      <c r="O107" s="42">
        <v>0</v>
      </c>
    </row>
    <row r="108" spans="1:15" ht="26.25">
      <c r="A108" s="4" t="s">
        <v>131</v>
      </c>
      <c r="B108" s="4"/>
      <c r="C108" s="3" t="s">
        <v>173</v>
      </c>
      <c r="D108" s="41">
        <v>9111750800</v>
      </c>
      <c r="E108" s="42">
        <v>0</v>
      </c>
      <c r="F108" s="42">
        <v>9111750800</v>
      </c>
      <c r="G108" s="42">
        <v>9047746800</v>
      </c>
      <c r="H108" s="42">
        <v>64004000</v>
      </c>
      <c r="I108" s="42">
        <v>0</v>
      </c>
      <c r="J108" s="248">
        <v>9543633100</v>
      </c>
      <c r="K108" s="42">
        <v>408163500</v>
      </c>
      <c r="L108" s="42">
        <v>9135469600</v>
      </c>
      <c r="M108" s="42">
        <v>9048196800</v>
      </c>
      <c r="N108" s="42">
        <v>87272800</v>
      </c>
      <c r="O108" s="42">
        <v>0</v>
      </c>
    </row>
    <row r="109" spans="1:15" ht="39">
      <c r="A109" s="4" t="s">
        <v>133</v>
      </c>
      <c r="B109" s="4"/>
      <c r="C109" s="3" t="s">
        <v>259</v>
      </c>
      <c r="D109" s="41">
        <v>0</v>
      </c>
      <c r="E109" s="42">
        <v>0</v>
      </c>
      <c r="F109" s="42">
        <v>0</v>
      </c>
      <c r="G109" s="42">
        <v>0</v>
      </c>
      <c r="H109" s="42">
        <v>0</v>
      </c>
      <c r="I109" s="42">
        <v>0</v>
      </c>
      <c r="J109" s="248">
        <v>0</v>
      </c>
      <c r="K109" s="42">
        <v>0</v>
      </c>
      <c r="L109" s="42">
        <v>0</v>
      </c>
      <c r="M109" s="42">
        <v>0</v>
      </c>
      <c r="N109" s="42">
        <v>0</v>
      </c>
      <c r="O109" s="42">
        <v>0</v>
      </c>
    </row>
    <row r="110" spans="1:15">
      <c r="A110" s="4" t="s">
        <v>134</v>
      </c>
      <c r="B110" s="4"/>
      <c r="C110" s="3" t="s">
        <v>260</v>
      </c>
      <c r="D110" s="41">
        <v>267193540</v>
      </c>
      <c r="E110" s="42">
        <v>-78054595</v>
      </c>
      <c r="F110" s="42">
        <v>345248135</v>
      </c>
      <c r="G110" s="42">
        <v>113120846</v>
      </c>
      <c r="H110" s="42">
        <v>227857289</v>
      </c>
      <c r="I110" s="42">
        <v>4270000</v>
      </c>
      <c r="J110" s="248">
        <v>912190421</v>
      </c>
      <c r="K110" s="42">
        <v>2369564</v>
      </c>
      <c r="L110" s="42">
        <v>909820857</v>
      </c>
      <c r="M110" s="42">
        <v>254631795</v>
      </c>
      <c r="N110" s="42">
        <v>578925927</v>
      </c>
      <c r="O110" s="42">
        <v>76263135</v>
      </c>
    </row>
    <row r="111" spans="1:15" ht="39">
      <c r="A111" s="4">
        <v>12</v>
      </c>
      <c r="B111" s="4" t="s">
        <v>189</v>
      </c>
      <c r="C111" s="3" t="s">
        <v>261</v>
      </c>
      <c r="D111" s="41">
        <v>111415500</v>
      </c>
      <c r="E111" s="42">
        <v>0</v>
      </c>
      <c r="F111" s="42">
        <v>111415500</v>
      </c>
      <c r="G111" s="42">
        <v>0</v>
      </c>
      <c r="H111" s="42">
        <v>0</v>
      </c>
      <c r="I111" s="42">
        <v>111415500</v>
      </c>
      <c r="J111" s="248">
        <v>623402169</v>
      </c>
      <c r="K111" s="42">
        <v>0</v>
      </c>
      <c r="L111" s="42">
        <v>623402169</v>
      </c>
      <c r="M111" s="42">
        <v>0</v>
      </c>
      <c r="N111" s="42">
        <v>0</v>
      </c>
      <c r="O111" s="42">
        <v>623402169</v>
      </c>
    </row>
    <row r="112" spans="1:15" ht="39">
      <c r="A112" s="2"/>
      <c r="B112" s="2"/>
      <c r="C112" s="3" t="s">
        <v>262</v>
      </c>
      <c r="D112" s="41">
        <v>0</v>
      </c>
      <c r="E112" s="42">
        <v>0</v>
      </c>
      <c r="F112" s="42">
        <v>0</v>
      </c>
      <c r="G112" s="42">
        <v>0</v>
      </c>
      <c r="H112" s="42">
        <v>0</v>
      </c>
      <c r="I112" s="42">
        <v>0</v>
      </c>
      <c r="J112" s="248">
        <v>132844200</v>
      </c>
      <c r="K112" s="42">
        <v>0</v>
      </c>
      <c r="L112" s="42">
        <v>132844200</v>
      </c>
      <c r="M112" s="42">
        <v>0</v>
      </c>
      <c r="N112" s="42">
        <v>0</v>
      </c>
      <c r="O112" s="42">
        <v>132844200</v>
      </c>
    </row>
    <row r="113" spans="1:15" ht="51.75">
      <c r="A113" s="4">
        <v>13</v>
      </c>
      <c r="B113" s="4" t="s">
        <v>190</v>
      </c>
      <c r="C113" s="3" t="s">
        <v>315</v>
      </c>
      <c r="D113" s="41">
        <v>0</v>
      </c>
      <c r="E113" s="42">
        <v>0</v>
      </c>
      <c r="F113" s="42">
        <v>0</v>
      </c>
      <c r="G113" s="42">
        <v>0</v>
      </c>
      <c r="H113" s="42">
        <v>0</v>
      </c>
      <c r="I113" s="42">
        <v>0</v>
      </c>
      <c r="J113" s="248">
        <v>268767000</v>
      </c>
      <c r="K113" s="42">
        <v>0</v>
      </c>
      <c r="L113" s="42">
        <v>268767000</v>
      </c>
      <c r="M113" s="42">
        <v>268767000</v>
      </c>
      <c r="N113" s="42">
        <v>0</v>
      </c>
      <c r="O113" s="42">
        <v>0</v>
      </c>
    </row>
    <row r="114" spans="1:15" ht="39">
      <c r="A114" s="2"/>
      <c r="B114" s="2"/>
      <c r="C114" s="3" t="s">
        <v>263</v>
      </c>
      <c r="D114" s="41">
        <v>0</v>
      </c>
      <c r="E114" s="42">
        <v>0</v>
      </c>
      <c r="F114" s="42">
        <v>0</v>
      </c>
      <c r="G114" s="42">
        <v>0</v>
      </c>
      <c r="H114" s="42">
        <v>0</v>
      </c>
      <c r="I114" s="42">
        <v>0</v>
      </c>
      <c r="J114" s="248">
        <v>0</v>
      </c>
      <c r="K114" s="42">
        <v>0</v>
      </c>
      <c r="L114" s="42">
        <v>0</v>
      </c>
      <c r="M114" s="42">
        <v>0</v>
      </c>
      <c r="N114" s="42">
        <v>0</v>
      </c>
      <c r="O114" s="42">
        <v>0</v>
      </c>
    </row>
    <row r="115" spans="1:15" ht="39">
      <c r="A115" s="2"/>
      <c r="B115" s="2"/>
      <c r="C115" s="3" t="s">
        <v>264</v>
      </c>
      <c r="D115" s="41">
        <v>0</v>
      </c>
      <c r="E115" s="42">
        <v>0</v>
      </c>
      <c r="F115" s="42">
        <v>0</v>
      </c>
      <c r="G115" s="42">
        <v>0</v>
      </c>
      <c r="H115" s="42">
        <v>0</v>
      </c>
      <c r="I115" s="42">
        <v>0</v>
      </c>
      <c r="J115" s="248">
        <v>268767000</v>
      </c>
      <c r="K115" s="42">
        <v>0</v>
      </c>
      <c r="L115" s="42">
        <v>268767000</v>
      </c>
      <c r="M115" s="42">
        <v>268767000</v>
      </c>
      <c r="N115" s="42">
        <v>0</v>
      </c>
      <c r="O115" s="42">
        <v>0</v>
      </c>
    </row>
    <row r="116" spans="1:15" ht="39">
      <c r="A116" s="4" t="s">
        <v>265</v>
      </c>
      <c r="B116" s="4"/>
      <c r="C116" s="3" t="s">
        <v>266</v>
      </c>
      <c r="D116" s="41">
        <v>0</v>
      </c>
      <c r="E116" s="42">
        <v>0</v>
      </c>
      <c r="F116" s="42">
        <v>0</v>
      </c>
      <c r="G116" s="42">
        <v>0</v>
      </c>
      <c r="H116" s="42">
        <v>0</v>
      </c>
      <c r="I116" s="42">
        <v>0</v>
      </c>
      <c r="J116" s="248">
        <v>0</v>
      </c>
      <c r="K116" s="42">
        <v>0</v>
      </c>
      <c r="L116" s="42">
        <v>0</v>
      </c>
      <c r="M116" s="42">
        <v>0</v>
      </c>
      <c r="N116" s="42">
        <v>0</v>
      </c>
      <c r="O116" s="42">
        <v>0</v>
      </c>
    </row>
    <row r="117" spans="1:15">
      <c r="A117" s="4" t="s">
        <v>267</v>
      </c>
      <c r="B117" s="4"/>
      <c r="C117" s="3" t="s">
        <v>268</v>
      </c>
      <c r="D117" s="41">
        <v>0</v>
      </c>
      <c r="E117" s="42">
        <v>0</v>
      </c>
      <c r="F117" s="42">
        <v>0</v>
      </c>
      <c r="G117" s="42">
        <v>0</v>
      </c>
      <c r="H117" s="42">
        <v>0</v>
      </c>
      <c r="I117" s="42">
        <v>0</v>
      </c>
      <c r="J117" s="248">
        <v>0</v>
      </c>
      <c r="K117" s="42">
        <v>0</v>
      </c>
      <c r="L117" s="42">
        <v>0</v>
      </c>
      <c r="M117" s="42">
        <v>0</v>
      </c>
      <c r="N117" s="42">
        <v>0</v>
      </c>
      <c r="O117" s="42">
        <v>0</v>
      </c>
    </row>
    <row r="118" spans="1:15" ht="51.75">
      <c r="A118" s="4" t="s">
        <v>269</v>
      </c>
      <c r="B118" s="4"/>
      <c r="C118" s="3" t="s">
        <v>270</v>
      </c>
      <c r="D118" s="41">
        <v>0</v>
      </c>
      <c r="E118" s="42">
        <v>0</v>
      </c>
      <c r="F118" s="42">
        <v>0</v>
      </c>
      <c r="G118" s="42">
        <v>0</v>
      </c>
      <c r="H118" s="42">
        <v>0</v>
      </c>
      <c r="I118" s="42">
        <v>0</v>
      </c>
      <c r="J118" s="248">
        <v>0</v>
      </c>
      <c r="K118" s="42">
        <v>0</v>
      </c>
      <c r="L118" s="42">
        <v>0</v>
      </c>
      <c r="M118" s="42">
        <v>0</v>
      </c>
      <c r="N118" s="42">
        <v>0</v>
      </c>
      <c r="O118" s="42">
        <v>0</v>
      </c>
    </row>
    <row r="119" spans="1:15" ht="39">
      <c r="A119" s="4" t="s">
        <v>271</v>
      </c>
      <c r="B119" s="4"/>
      <c r="C119" s="3" t="s">
        <v>272</v>
      </c>
      <c r="D119" s="41">
        <v>0</v>
      </c>
      <c r="E119" s="42">
        <v>0</v>
      </c>
      <c r="F119" s="42">
        <v>0</v>
      </c>
      <c r="G119" s="42">
        <v>0</v>
      </c>
      <c r="H119" s="42">
        <v>0</v>
      </c>
      <c r="I119" s="42">
        <v>0</v>
      </c>
      <c r="J119" s="248">
        <v>268767000</v>
      </c>
      <c r="K119" s="42">
        <v>0</v>
      </c>
      <c r="L119" s="42">
        <v>268767000</v>
      </c>
      <c r="M119" s="42">
        <v>268767000</v>
      </c>
      <c r="N119" s="42">
        <v>0</v>
      </c>
      <c r="O119" s="42">
        <v>0</v>
      </c>
    </row>
    <row r="120" spans="1:15" ht="51.75">
      <c r="A120" s="2"/>
      <c r="B120" s="2"/>
      <c r="C120" s="3" t="s">
        <v>316</v>
      </c>
      <c r="D120" s="41">
        <v>0</v>
      </c>
      <c r="E120" s="42">
        <v>0</v>
      </c>
      <c r="F120" s="42">
        <v>0</v>
      </c>
      <c r="G120" s="42">
        <v>0</v>
      </c>
      <c r="H120" s="42">
        <v>0</v>
      </c>
      <c r="I120" s="42">
        <v>0</v>
      </c>
      <c r="J120" s="248">
        <v>0</v>
      </c>
      <c r="K120" s="42">
        <v>0</v>
      </c>
      <c r="L120" s="42">
        <v>0</v>
      </c>
      <c r="M120" s="42">
        <v>0</v>
      </c>
      <c r="N120" s="42">
        <v>0</v>
      </c>
      <c r="O120" s="42">
        <v>0</v>
      </c>
    </row>
    <row r="121" spans="1:15" ht="51.75">
      <c r="A121" s="2"/>
      <c r="B121" s="2"/>
      <c r="C121" s="3" t="s">
        <v>273</v>
      </c>
      <c r="D121" s="41">
        <v>0</v>
      </c>
      <c r="E121" s="42">
        <v>0</v>
      </c>
      <c r="F121" s="42">
        <v>0</v>
      </c>
      <c r="G121" s="42">
        <v>0</v>
      </c>
      <c r="H121" s="42">
        <v>0</v>
      </c>
      <c r="I121" s="42">
        <v>0</v>
      </c>
      <c r="J121" s="248">
        <v>268767000</v>
      </c>
      <c r="K121" s="42">
        <v>0</v>
      </c>
      <c r="L121" s="42">
        <v>268767000</v>
      </c>
      <c r="M121" s="42">
        <v>268767000</v>
      </c>
      <c r="N121" s="42">
        <v>0</v>
      </c>
      <c r="O121" s="42">
        <v>0</v>
      </c>
    </row>
    <row r="122" spans="1:15" ht="26.25" customHeight="1">
      <c r="A122" s="4" t="s">
        <v>274</v>
      </c>
      <c r="B122" s="4"/>
      <c r="C122" s="3" t="s">
        <v>317</v>
      </c>
      <c r="D122" s="41">
        <v>0</v>
      </c>
      <c r="E122" s="42">
        <v>0</v>
      </c>
      <c r="F122" s="42">
        <v>0</v>
      </c>
      <c r="G122" s="42">
        <v>0</v>
      </c>
      <c r="H122" s="42">
        <v>0</v>
      </c>
      <c r="I122" s="42">
        <v>0</v>
      </c>
      <c r="J122" s="248">
        <v>0</v>
      </c>
      <c r="K122" s="42">
        <v>0</v>
      </c>
      <c r="L122" s="42">
        <v>0</v>
      </c>
      <c r="M122" s="42">
        <v>0</v>
      </c>
      <c r="N122" s="42">
        <v>0</v>
      </c>
      <c r="O122" s="42">
        <v>0</v>
      </c>
    </row>
    <row r="123" spans="1:15">
      <c r="A123" s="4" t="s">
        <v>55</v>
      </c>
      <c r="B123" s="4"/>
      <c r="C123" s="3" t="s">
        <v>136</v>
      </c>
      <c r="D123" s="41">
        <v>0</v>
      </c>
      <c r="E123" s="42">
        <v>0</v>
      </c>
      <c r="F123" s="42">
        <v>0</v>
      </c>
      <c r="G123" s="42">
        <v>0</v>
      </c>
      <c r="H123" s="42">
        <v>0</v>
      </c>
      <c r="I123" s="42">
        <v>0</v>
      </c>
      <c r="J123" s="248">
        <v>0</v>
      </c>
      <c r="K123" s="42">
        <v>0</v>
      </c>
      <c r="L123" s="42">
        <v>0</v>
      </c>
      <c r="M123" s="42">
        <v>0</v>
      </c>
      <c r="N123" s="42">
        <v>0</v>
      </c>
      <c r="O123" s="42">
        <v>0</v>
      </c>
    </row>
    <row r="124" spans="1:15" ht="26.25">
      <c r="A124" s="4">
        <v>1</v>
      </c>
      <c r="B124" s="4"/>
      <c r="C124" s="3" t="s">
        <v>318</v>
      </c>
      <c r="D124" s="41">
        <v>0</v>
      </c>
      <c r="E124" s="42">
        <v>0</v>
      </c>
      <c r="F124" s="42">
        <v>0</v>
      </c>
      <c r="G124" s="42">
        <v>0</v>
      </c>
      <c r="H124" s="42">
        <v>0</v>
      </c>
      <c r="I124" s="42">
        <v>0</v>
      </c>
      <c r="J124" s="248">
        <v>0</v>
      </c>
      <c r="K124" s="42">
        <v>0</v>
      </c>
      <c r="L124" s="42">
        <v>0</v>
      </c>
      <c r="M124" s="42">
        <v>0</v>
      </c>
      <c r="N124" s="42">
        <v>0</v>
      </c>
      <c r="O124" s="42">
        <v>0</v>
      </c>
    </row>
    <row r="125" spans="1:15">
      <c r="A125" s="4" t="s">
        <v>89</v>
      </c>
      <c r="B125" s="4"/>
      <c r="C125" s="3" t="s">
        <v>28</v>
      </c>
      <c r="D125" s="41">
        <v>0</v>
      </c>
      <c r="E125" s="42">
        <v>0</v>
      </c>
      <c r="F125" s="42">
        <v>0</v>
      </c>
      <c r="G125" s="42">
        <v>0</v>
      </c>
      <c r="H125" s="42">
        <v>0</v>
      </c>
      <c r="I125" s="42">
        <v>0</v>
      </c>
      <c r="J125" s="248">
        <v>0</v>
      </c>
      <c r="K125" s="42">
        <v>0</v>
      </c>
      <c r="L125" s="42">
        <v>0</v>
      </c>
      <c r="M125" s="42">
        <v>0</v>
      </c>
      <c r="N125" s="42">
        <v>0</v>
      </c>
      <c r="O125" s="42">
        <v>0</v>
      </c>
    </row>
    <row r="126" spans="1:15" ht="26.25">
      <c r="A126" s="4" t="s">
        <v>91</v>
      </c>
      <c r="B126" s="4"/>
      <c r="C126" s="3" t="s">
        <v>27</v>
      </c>
      <c r="D126" s="41">
        <v>0</v>
      </c>
      <c r="E126" s="42">
        <v>0</v>
      </c>
      <c r="F126" s="42">
        <v>0</v>
      </c>
      <c r="G126" s="42">
        <v>0</v>
      </c>
      <c r="H126" s="42">
        <v>0</v>
      </c>
      <c r="I126" s="42">
        <v>0</v>
      </c>
      <c r="J126" s="248">
        <v>0</v>
      </c>
      <c r="K126" s="42">
        <v>0</v>
      </c>
      <c r="L126" s="42">
        <v>0</v>
      </c>
      <c r="M126" s="42">
        <v>0</v>
      </c>
      <c r="N126" s="42">
        <v>0</v>
      </c>
      <c r="O126" s="42">
        <v>0</v>
      </c>
    </row>
    <row r="127" spans="1:15" ht="39">
      <c r="A127" s="4" t="s">
        <v>92</v>
      </c>
      <c r="B127" s="4"/>
      <c r="C127" s="3" t="s">
        <v>137</v>
      </c>
      <c r="D127" s="41">
        <v>0</v>
      </c>
      <c r="E127" s="42">
        <v>0</v>
      </c>
      <c r="F127" s="42">
        <v>0</v>
      </c>
      <c r="G127" s="42">
        <v>0</v>
      </c>
      <c r="H127" s="42">
        <v>0</v>
      </c>
      <c r="I127" s="42">
        <v>0</v>
      </c>
      <c r="J127" s="248">
        <v>0</v>
      </c>
      <c r="K127" s="42">
        <v>0</v>
      </c>
      <c r="L127" s="42">
        <v>0</v>
      </c>
      <c r="M127" s="42">
        <v>0</v>
      </c>
      <c r="N127" s="42">
        <v>0</v>
      </c>
      <c r="O127" s="42">
        <v>0</v>
      </c>
    </row>
    <row r="128" spans="1:15" ht="39">
      <c r="A128" s="4" t="s">
        <v>93</v>
      </c>
      <c r="B128" s="4"/>
      <c r="C128" s="3" t="s">
        <v>138</v>
      </c>
      <c r="D128" s="41">
        <v>0</v>
      </c>
      <c r="E128" s="42">
        <v>0</v>
      </c>
      <c r="F128" s="42">
        <v>0</v>
      </c>
      <c r="G128" s="42">
        <v>0</v>
      </c>
      <c r="H128" s="42">
        <v>0</v>
      </c>
      <c r="I128" s="42">
        <v>0</v>
      </c>
      <c r="J128" s="248">
        <v>0</v>
      </c>
      <c r="K128" s="42">
        <v>0</v>
      </c>
      <c r="L128" s="42">
        <v>0</v>
      </c>
      <c r="M128" s="42">
        <v>0</v>
      </c>
      <c r="N128" s="42">
        <v>0</v>
      </c>
      <c r="O128" s="42">
        <v>0</v>
      </c>
    </row>
    <row r="129" spans="1:15">
      <c r="A129" s="4" t="s">
        <v>94</v>
      </c>
      <c r="B129" s="4"/>
      <c r="C129" s="3" t="s">
        <v>139</v>
      </c>
      <c r="D129" s="41">
        <v>0</v>
      </c>
      <c r="E129" s="42">
        <v>0</v>
      </c>
      <c r="F129" s="42">
        <v>0</v>
      </c>
      <c r="G129" s="42">
        <v>0</v>
      </c>
      <c r="H129" s="42">
        <v>0</v>
      </c>
      <c r="I129" s="42">
        <v>0</v>
      </c>
      <c r="J129" s="248">
        <v>0</v>
      </c>
      <c r="K129" s="42">
        <v>0</v>
      </c>
      <c r="L129" s="42">
        <v>0</v>
      </c>
      <c r="M129" s="42">
        <v>0</v>
      </c>
      <c r="N129" s="42">
        <v>0</v>
      </c>
      <c r="O129" s="42">
        <v>0</v>
      </c>
    </row>
    <row r="130" spans="1:15">
      <c r="A130" s="4" t="s">
        <v>95</v>
      </c>
      <c r="B130" s="4"/>
      <c r="C130" s="3" t="s">
        <v>275</v>
      </c>
      <c r="D130" s="41">
        <v>0</v>
      </c>
      <c r="E130" s="42">
        <v>0</v>
      </c>
      <c r="F130" s="42">
        <v>0</v>
      </c>
      <c r="G130" s="42">
        <v>0</v>
      </c>
      <c r="H130" s="42">
        <v>0</v>
      </c>
      <c r="I130" s="42">
        <v>0</v>
      </c>
      <c r="J130" s="248">
        <v>0</v>
      </c>
      <c r="K130" s="42">
        <v>0</v>
      </c>
      <c r="L130" s="42">
        <v>0</v>
      </c>
      <c r="M130" s="42">
        <v>0</v>
      </c>
      <c r="N130" s="42">
        <v>0</v>
      </c>
      <c r="O130" s="42">
        <v>0</v>
      </c>
    </row>
    <row r="131" spans="1:15" ht="26.25">
      <c r="A131" s="4" t="s">
        <v>96</v>
      </c>
      <c r="B131" s="4"/>
      <c r="C131" s="3" t="s">
        <v>276</v>
      </c>
      <c r="D131" s="41">
        <v>0</v>
      </c>
      <c r="E131" s="42">
        <v>0</v>
      </c>
      <c r="F131" s="42">
        <v>0</v>
      </c>
      <c r="G131" s="42">
        <v>0</v>
      </c>
      <c r="H131" s="42">
        <v>0</v>
      </c>
      <c r="I131" s="42">
        <v>0</v>
      </c>
      <c r="J131" s="248">
        <v>0</v>
      </c>
      <c r="K131" s="42">
        <v>0</v>
      </c>
      <c r="L131" s="42">
        <v>0</v>
      </c>
      <c r="M131" s="42">
        <v>0</v>
      </c>
      <c r="N131" s="42">
        <v>0</v>
      </c>
      <c r="O131" s="42">
        <v>0</v>
      </c>
    </row>
    <row r="132" spans="1:15">
      <c r="A132" s="4" t="s">
        <v>97</v>
      </c>
      <c r="B132" s="4"/>
      <c r="C132" s="3" t="s">
        <v>277</v>
      </c>
      <c r="D132" s="41">
        <v>0</v>
      </c>
      <c r="E132" s="42">
        <v>0</v>
      </c>
      <c r="F132" s="42">
        <v>0</v>
      </c>
      <c r="G132" s="42">
        <v>0</v>
      </c>
      <c r="H132" s="42">
        <v>0</v>
      </c>
      <c r="I132" s="42">
        <v>0</v>
      </c>
      <c r="J132" s="248">
        <v>0</v>
      </c>
      <c r="K132" s="42">
        <v>0</v>
      </c>
      <c r="L132" s="42">
        <v>0</v>
      </c>
      <c r="M132" s="42">
        <v>0</v>
      </c>
      <c r="N132" s="42">
        <v>0</v>
      </c>
      <c r="O132" s="42">
        <v>0</v>
      </c>
    </row>
    <row r="133" spans="1:15" ht="39">
      <c r="A133" s="4">
        <v>2</v>
      </c>
      <c r="B133" s="4"/>
      <c r="C133" s="3" t="s">
        <v>319</v>
      </c>
      <c r="D133" s="41">
        <v>0</v>
      </c>
      <c r="E133" s="42">
        <v>0</v>
      </c>
      <c r="F133" s="42">
        <v>0</v>
      </c>
      <c r="G133" s="42">
        <v>0</v>
      </c>
      <c r="H133" s="42">
        <v>0</v>
      </c>
      <c r="I133" s="42">
        <v>0</v>
      </c>
      <c r="J133" s="248">
        <v>0</v>
      </c>
      <c r="K133" s="42">
        <v>0</v>
      </c>
      <c r="L133" s="42">
        <v>0</v>
      </c>
      <c r="M133" s="42">
        <v>0</v>
      </c>
      <c r="N133" s="42">
        <v>0</v>
      </c>
      <c r="O133" s="42">
        <v>0</v>
      </c>
    </row>
    <row r="134" spans="1:15">
      <c r="A134" s="4" t="s">
        <v>98</v>
      </c>
      <c r="B134" s="4"/>
      <c r="C134" s="3" t="s">
        <v>28</v>
      </c>
      <c r="D134" s="41">
        <v>0</v>
      </c>
      <c r="E134" s="42">
        <v>0</v>
      </c>
      <c r="F134" s="42">
        <v>0</v>
      </c>
      <c r="G134" s="42">
        <v>0</v>
      </c>
      <c r="H134" s="42">
        <v>0</v>
      </c>
      <c r="I134" s="42">
        <v>0</v>
      </c>
      <c r="J134" s="248">
        <v>0</v>
      </c>
      <c r="K134" s="42">
        <v>0</v>
      </c>
      <c r="L134" s="42">
        <v>0</v>
      </c>
      <c r="M134" s="42">
        <v>0</v>
      </c>
      <c r="N134" s="42">
        <v>0</v>
      </c>
      <c r="O134" s="42">
        <v>0</v>
      </c>
    </row>
    <row r="135" spans="1:15" ht="26.25">
      <c r="A135" s="4" t="s">
        <v>99</v>
      </c>
      <c r="B135" s="4"/>
      <c r="C135" s="3" t="s">
        <v>27</v>
      </c>
      <c r="D135" s="41">
        <v>0</v>
      </c>
      <c r="E135" s="42">
        <v>0</v>
      </c>
      <c r="F135" s="42">
        <v>0</v>
      </c>
      <c r="G135" s="42">
        <v>0</v>
      </c>
      <c r="H135" s="42">
        <v>0</v>
      </c>
      <c r="I135" s="42">
        <v>0</v>
      </c>
      <c r="J135" s="248">
        <v>0</v>
      </c>
      <c r="K135" s="42">
        <v>0</v>
      </c>
      <c r="L135" s="42">
        <v>0</v>
      </c>
      <c r="M135" s="42">
        <v>0</v>
      </c>
      <c r="N135" s="42">
        <v>0</v>
      </c>
      <c r="O135" s="42">
        <v>0</v>
      </c>
    </row>
    <row r="136" spans="1:15" ht="26.25">
      <c r="A136" s="4" t="s">
        <v>100</v>
      </c>
      <c r="B136" s="4"/>
      <c r="C136" s="3" t="s">
        <v>278</v>
      </c>
      <c r="D136" s="41">
        <v>0</v>
      </c>
      <c r="E136" s="42">
        <v>0</v>
      </c>
      <c r="F136" s="42">
        <v>0</v>
      </c>
      <c r="G136" s="42">
        <v>0</v>
      </c>
      <c r="H136" s="42">
        <v>0</v>
      </c>
      <c r="I136" s="42">
        <v>0</v>
      </c>
      <c r="J136" s="248">
        <v>0</v>
      </c>
      <c r="K136" s="42">
        <v>0</v>
      </c>
      <c r="L136" s="42">
        <v>0</v>
      </c>
      <c r="M136" s="42">
        <v>0</v>
      </c>
      <c r="N136" s="42">
        <v>0</v>
      </c>
      <c r="O136" s="42">
        <v>0</v>
      </c>
    </row>
    <row r="137" spans="1:15" ht="39">
      <c r="A137" s="4" t="s">
        <v>101</v>
      </c>
      <c r="B137" s="4"/>
      <c r="C137" s="3" t="s">
        <v>137</v>
      </c>
      <c r="D137" s="41">
        <v>0</v>
      </c>
      <c r="E137" s="42">
        <v>0</v>
      </c>
      <c r="F137" s="42">
        <v>0</v>
      </c>
      <c r="G137" s="42">
        <v>0</v>
      </c>
      <c r="H137" s="42">
        <v>0</v>
      </c>
      <c r="I137" s="42">
        <v>0</v>
      </c>
      <c r="J137" s="248">
        <v>0</v>
      </c>
      <c r="K137" s="42">
        <v>0</v>
      </c>
      <c r="L137" s="42">
        <v>0</v>
      </c>
      <c r="M137" s="42">
        <v>0</v>
      </c>
      <c r="N137" s="42">
        <v>0</v>
      </c>
      <c r="O137" s="42">
        <v>0</v>
      </c>
    </row>
    <row r="138" spans="1:15">
      <c r="A138" s="4" t="s">
        <v>102</v>
      </c>
      <c r="B138" s="4"/>
      <c r="C138" s="3" t="s">
        <v>139</v>
      </c>
      <c r="D138" s="41">
        <v>0</v>
      </c>
      <c r="E138" s="42">
        <v>0</v>
      </c>
      <c r="F138" s="42">
        <v>0</v>
      </c>
      <c r="G138" s="42">
        <v>0</v>
      </c>
      <c r="H138" s="42">
        <v>0</v>
      </c>
      <c r="I138" s="42">
        <v>0</v>
      </c>
      <c r="J138" s="248">
        <v>0</v>
      </c>
      <c r="K138" s="42">
        <v>0</v>
      </c>
      <c r="L138" s="42">
        <v>0</v>
      </c>
      <c r="M138" s="42">
        <v>0</v>
      </c>
      <c r="N138" s="42">
        <v>0</v>
      </c>
      <c r="O138" s="42">
        <v>0</v>
      </c>
    </row>
    <row r="139" spans="1:15" ht="26.25">
      <c r="A139" s="4" t="s">
        <v>103</v>
      </c>
      <c r="B139" s="4"/>
      <c r="C139" s="3" t="s">
        <v>279</v>
      </c>
      <c r="D139" s="41">
        <v>0</v>
      </c>
      <c r="E139" s="42">
        <v>0</v>
      </c>
      <c r="F139" s="42">
        <v>0</v>
      </c>
      <c r="G139" s="42">
        <v>0</v>
      </c>
      <c r="H139" s="42">
        <v>0</v>
      </c>
      <c r="I139" s="42">
        <v>0</v>
      </c>
      <c r="J139" s="248">
        <v>0</v>
      </c>
      <c r="K139" s="42">
        <v>0</v>
      </c>
      <c r="L139" s="42">
        <v>0</v>
      </c>
      <c r="M139" s="42">
        <v>0</v>
      </c>
      <c r="N139" s="42">
        <v>0</v>
      </c>
      <c r="O139" s="42">
        <v>0</v>
      </c>
    </row>
    <row r="140" spans="1:15" ht="26.25">
      <c r="A140" s="4" t="s">
        <v>104</v>
      </c>
      <c r="B140" s="4"/>
      <c r="C140" s="3" t="s">
        <v>280</v>
      </c>
      <c r="D140" s="41">
        <v>0</v>
      </c>
      <c r="E140" s="42">
        <v>0</v>
      </c>
      <c r="F140" s="42">
        <v>0</v>
      </c>
      <c r="G140" s="42">
        <v>0</v>
      </c>
      <c r="H140" s="42">
        <v>0</v>
      </c>
      <c r="I140" s="42">
        <v>0</v>
      </c>
      <c r="J140" s="248">
        <v>0</v>
      </c>
      <c r="K140" s="42">
        <v>0</v>
      </c>
      <c r="L140" s="42">
        <v>0</v>
      </c>
      <c r="M140" s="42">
        <v>0</v>
      </c>
      <c r="N140" s="42">
        <v>0</v>
      </c>
      <c r="O140" s="42">
        <v>0</v>
      </c>
    </row>
    <row r="141" spans="1:15">
      <c r="A141" s="4" t="s">
        <v>105</v>
      </c>
      <c r="B141" s="4"/>
      <c r="C141" s="3" t="s">
        <v>277</v>
      </c>
      <c r="D141" s="41">
        <v>0</v>
      </c>
      <c r="E141" s="42">
        <v>0</v>
      </c>
      <c r="F141" s="42">
        <v>0</v>
      </c>
      <c r="G141" s="42">
        <v>0</v>
      </c>
      <c r="H141" s="42">
        <v>0</v>
      </c>
      <c r="I141" s="42">
        <v>0</v>
      </c>
      <c r="J141" s="248">
        <v>0</v>
      </c>
      <c r="K141" s="42">
        <v>0</v>
      </c>
      <c r="L141" s="42">
        <v>0</v>
      </c>
      <c r="M141" s="42">
        <v>0</v>
      </c>
      <c r="N141" s="42">
        <v>0</v>
      </c>
      <c r="O141" s="42">
        <v>0</v>
      </c>
    </row>
    <row r="142" spans="1:15" ht="26.25">
      <c r="A142" s="4" t="s">
        <v>59</v>
      </c>
      <c r="B142" s="4"/>
      <c r="C142" s="3" t="s">
        <v>67</v>
      </c>
      <c r="D142" s="41">
        <v>-20011459314</v>
      </c>
      <c r="E142" s="42">
        <v>-20011459314</v>
      </c>
      <c r="F142" s="42">
        <v>0</v>
      </c>
      <c r="G142" s="42">
        <v>0</v>
      </c>
      <c r="H142" s="42">
        <v>0</v>
      </c>
      <c r="I142" s="42">
        <v>0</v>
      </c>
      <c r="J142" s="248">
        <v>-67030658694</v>
      </c>
      <c r="K142" s="42">
        <v>-67030658694</v>
      </c>
      <c r="L142" s="42">
        <v>0</v>
      </c>
      <c r="M142" s="42">
        <v>0</v>
      </c>
      <c r="N142" s="42">
        <v>0</v>
      </c>
      <c r="O142" s="42">
        <v>0</v>
      </c>
    </row>
    <row r="143" spans="1:15" ht="26.25">
      <c r="A143" s="4">
        <v>1</v>
      </c>
      <c r="B143" s="4"/>
      <c r="C143" s="3" t="s">
        <v>281</v>
      </c>
      <c r="D143" s="41">
        <v>6208603204</v>
      </c>
      <c r="E143" s="42">
        <v>6208603204</v>
      </c>
      <c r="F143" s="42">
        <v>0</v>
      </c>
      <c r="G143" s="42">
        <v>0</v>
      </c>
      <c r="H143" s="42">
        <v>0</v>
      </c>
      <c r="I143" s="42">
        <v>0</v>
      </c>
      <c r="J143" s="248">
        <v>70490337793</v>
      </c>
      <c r="K143" s="42">
        <v>70490337793</v>
      </c>
      <c r="L143" s="42">
        <v>0</v>
      </c>
      <c r="M143" s="42">
        <v>0</v>
      </c>
      <c r="N143" s="42">
        <v>0</v>
      </c>
      <c r="O143" s="42">
        <v>0</v>
      </c>
    </row>
    <row r="144" spans="1:15">
      <c r="A144" s="4" t="s">
        <v>89</v>
      </c>
      <c r="B144" s="4" t="s">
        <v>192</v>
      </c>
      <c r="C144" s="3" t="s">
        <v>74</v>
      </c>
      <c r="D144" s="41">
        <v>201446116</v>
      </c>
      <c r="E144" s="42">
        <v>201446116</v>
      </c>
      <c r="F144" s="42">
        <v>0</v>
      </c>
      <c r="G144" s="42">
        <v>0</v>
      </c>
      <c r="H144" s="42">
        <v>0</v>
      </c>
      <c r="I144" s="42">
        <v>0</v>
      </c>
      <c r="J144" s="248">
        <v>836552129</v>
      </c>
      <c r="K144" s="42">
        <v>836552129</v>
      </c>
      <c r="L144" s="42">
        <v>0</v>
      </c>
      <c r="M144" s="42">
        <v>0</v>
      </c>
      <c r="N144" s="42">
        <v>0</v>
      </c>
      <c r="O144" s="42">
        <v>0</v>
      </c>
    </row>
    <row r="145" spans="1:15">
      <c r="A145" s="4" t="s">
        <v>91</v>
      </c>
      <c r="B145" s="4" t="s">
        <v>193</v>
      </c>
      <c r="C145" s="3" t="s">
        <v>73</v>
      </c>
      <c r="D145" s="41">
        <v>110078250</v>
      </c>
      <c r="E145" s="42">
        <v>110078250</v>
      </c>
      <c r="F145" s="42">
        <v>0</v>
      </c>
      <c r="G145" s="42">
        <v>0</v>
      </c>
      <c r="H145" s="42">
        <v>0</v>
      </c>
      <c r="I145" s="42">
        <v>0</v>
      </c>
      <c r="J145" s="248">
        <v>778562550</v>
      </c>
      <c r="K145" s="42">
        <v>778562550</v>
      </c>
      <c r="L145" s="42">
        <v>0</v>
      </c>
      <c r="M145" s="42">
        <v>0</v>
      </c>
      <c r="N145" s="42">
        <v>0</v>
      </c>
      <c r="O145" s="42">
        <v>0</v>
      </c>
    </row>
    <row r="146" spans="1:15" ht="26.25">
      <c r="A146" s="4" t="s">
        <v>92</v>
      </c>
      <c r="B146" s="4"/>
      <c r="C146" s="3" t="s">
        <v>140</v>
      </c>
      <c r="D146" s="41">
        <v>0</v>
      </c>
      <c r="E146" s="42">
        <v>0</v>
      </c>
      <c r="F146" s="42">
        <v>0</v>
      </c>
      <c r="G146" s="42">
        <v>0</v>
      </c>
      <c r="H146" s="42">
        <v>0</v>
      </c>
      <c r="I146" s="42">
        <v>0</v>
      </c>
      <c r="J146" s="248">
        <v>0</v>
      </c>
      <c r="K146" s="42">
        <v>0</v>
      </c>
      <c r="L146" s="42">
        <v>0</v>
      </c>
      <c r="M146" s="42">
        <v>0</v>
      </c>
      <c r="N146" s="42">
        <v>0</v>
      </c>
      <c r="O146" s="42">
        <v>0</v>
      </c>
    </row>
    <row r="147" spans="1:15" ht="26.25">
      <c r="A147" s="4" t="s">
        <v>93</v>
      </c>
      <c r="B147" s="4" t="s">
        <v>191</v>
      </c>
      <c r="C147" s="3" t="s">
        <v>141</v>
      </c>
      <c r="D147" s="41">
        <v>5835265638</v>
      </c>
      <c r="E147" s="42">
        <v>5835265638</v>
      </c>
      <c r="F147" s="42">
        <v>0</v>
      </c>
      <c r="G147" s="42">
        <v>0</v>
      </c>
      <c r="H147" s="42">
        <v>0</v>
      </c>
      <c r="I147" s="42">
        <v>0</v>
      </c>
      <c r="J147" s="248">
        <v>68796999914</v>
      </c>
      <c r="K147" s="42">
        <v>68796999914</v>
      </c>
      <c r="L147" s="42">
        <v>0</v>
      </c>
      <c r="M147" s="42">
        <v>0</v>
      </c>
      <c r="N147" s="42">
        <v>0</v>
      </c>
      <c r="O147" s="42">
        <v>0</v>
      </c>
    </row>
    <row r="148" spans="1:15" ht="39">
      <c r="A148" s="4" t="s">
        <v>94</v>
      </c>
      <c r="B148" s="4"/>
      <c r="C148" s="3" t="s">
        <v>142</v>
      </c>
      <c r="D148" s="41">
        <v>0</v>
      </c>
      <c r="E148" s="42">
        <v>0</v>
      </c>
      <c r="F148" s="42">
        <v>0</v>
      </c>
      <c r="G148" s="42">
        <v>0</v>
      </c>
      <c r="H148" s="42">
        <v>0</v>
      </c>
      <c r="I148" s="42">
        <v>0</v>
      </c>
      <c r="J148" s="248">
        <v>0</v>
      </c>
      <c r="K148" s="42">
        <v>0</v>
      </c>
      <c r="L148" s="42">
        <v>0</v>
      </c>
      <c r="M148" s="42">
        <v>0</v>
      </c>
      <c r="N148" s="42">
        <v>0</v>
      </c>
      <c r="O148" s="42">
        <v>0</v>
      </c>
    </row>
    <row r="149" spans="1:15" ht="26.25">
      <c r="A149" s="2"/>
      <c r="B149" s="2"/>
      <c r="C149" s="3" t="s">
        <v>282</v>
      </c>
      <c r="D149" s="41">
        <v>0</v>
      </c>
      <c r="E149" s="42">
        <v>0</v>
      </c>
      <c r="F149" s="42">
        <v>0</v>
      </c>
      <c r="G149" s="42">
        <v>0</v>
      </c>
      <c r="H149" s="42">
        <v>0</v>
      </c>
      <c r="I149" s="42">
        <v>0</v>
      </c>
      <c r="J149" s="248">
        <v>0</v>
      </c>
      <c r="K149" s="42">
        <v>0</v>
      </c>
      <c r="L149" s="42">
        <v>0</v>
      </c>
      <c r="M149" s="42">
        <v>0</v>
      </c>
      <c r="N149" s="42">
        <v>0</v>
      </c>
      <c r="O149" s="42">
        <v>0</v>
      </c>
    </row>
    <row r="150" spans="1:15" ht="26.25">
      <c r="A150" s="2"/>
      <c r="B150" s="2"/>
      <c r="C150" s="3" t="s">
        <v>283</v>
      </c>
      <c r="D150" s="41">
        <v>0</v>
      </c>
      <c r="E150" s="42">
        <v>0</v>
      </c>
      <c r="F150" s="42">
        <v>0</v>
      </c>
      <c r="G150" s="42">
        <v>0</v>
      </c>
      <c r="H150" s="42">
        <v>0</v>
      </c>
      <c r="I150" s="42">
        <v>0</v>
      </c>
      <c r="J150" s="248">
        <v>0</v>
      </c>
      <c r="K150" s="42">
        <v>0</v>
      </c>
      <c r="L150" s="42">
        <v>0</v>
      </c>
      <c r="M150" s="42">
        <v>0</v>
      </c>
      <c r="N150" s="42">
        <v>0</v>
      </c>
      <c r="O150" s="42">
        <v>0</v>
      </c>
    </row>
    <row r="151" spans="1:15" ht="26.25">
      <c r="A151" s="2"/>
      <c r="B151" s="2"/>
      <c r="C151" s="3" t="s">
        <v>284</v>
      </c>
      <c r="D151" s="41">
        <v>0</v>
      </c>
      <c r="E151" s="42">
        <v>0</v>
      </c>
      <c r="F151" s="42">
        <v>0</v>
      </c>
      <c r="G151" s="42">
        <v>0</v>
      </c>
      <c r="H151" s="42">
        <v>0</v>
      </c>
      <c r="I151" s="42">
        <v>0</v>
      </c>
      <c r="J151" s="248">
        <v>0</v>
      </c>
      <c r="K151" s="42">
        <v>0</v>
      </c>
      <c r="L151" s="42">
        <v>0</v>
      </c>
      <c r="M151" s="42">
        <v>0</v>
      </c>
      <c r="N151" s="42">
        <v>0</v>
      </c>
      <c r="O151" s="42">
        <v>0</v>
      </c>
    </row>
    <row r="152" spans="1:15">
      <c r="A152" s="2"/>
      <c r="B152" s="2"/>
      <c r="C152" s="3" t="s">
        <v>285</v>
      </c>
      <c r="D152" s="41">
        <v>0</v>
      </c>
      <c r="E152" s="42">
        <v>0</v>
      </c>
      <c r="F152" s="42">
        <v>0</v>
      </c>
      <c r="G152" s="42">
        <v>0</v>
      </c>
      <c r="H152" s="42">
        <v>0</v>
      </c>
      <c r="I152" s="42">
        <v>0</v>
      </c>
      <c r="J152" s="248">
        <v>0</v>
      </c>
      <c r="K152" s="42">
        <v>0</v>
      </c>
      <c r="L152" s="42">
        <v>0</v>
      </c>
      <c r="M152" s="42">
        <v>0</v>
      </c>
      <c r="N152" s="42">
        <v>0</v>
      </c>
      <c r="O152" s="42">
        <v>0</v>
      </c>
    </row>
    <row r="153" spans="1:15" ht="39">
      <c r="A153" s="4" t="s">
        <v>95</v>
      </c>
      <c r="B153" s="4" t="s">
        <v>343</v>
      </c>
      <c r="C153" s="3" t="s">
        <v>286</v>
      </c>
      <c r="D153" s="41">
        <v>0</v>
      </c>
      <c r="E153" s="42">
        <v>0</v>
      </c>
      <c r="F153" s="42">
        <v>0</v>
      </c>
      <c r="G153" s="42">
        <v>0</v>
      </c>
      <c r="H153" s="42">
        <v>0</v>
      </c>
      <c r="I153" s="42">
        <v>0</v>
      </c>
      <c r="J153" s="248">
        <v>10</v>
      </c>
      <c r="K153" s="42">
        <v>10</v>
      </c>
      <c r="L153" s="42">
        <v>0</v>
      </c>
      <c r="M153" s="42">
        <v>0</v>
      </c>
      <c r="N153" s="42">
        <v>0</v>
      </c>
      <c r="O153" s="42">
        <v>0</v>
      </c>
    </row>
    <row r="154" spans="1:15">
      <c r="A154" s="4" t="s">
        <v>96</v>
      </c>
      <c r="B154" s="4" t="s">
        <v>194</v>
      </c>
      <c r="C154" s="3" t="s">
        <v>34</v>
      </c>
      <c r="D154" s="41">
        <v>61813200</v>
      </c>
      <c r="E154" s="42">
        <v>61813200</v>
      </c>
      <c r="F154" s="42">
        <v>0</v>
      </c>
      <c r="G154" s="42">
        <v>0</v>
      </c>
      <c r="H154" s="42">
        <v>0</v>
      </c>
      <c r="I154" s="42">
        <v>0</v>
      </c>
      <c r="J154" s="248">
        <v>78213200</v>
      </c>
      <c r="K154" s="42">
        <v>78213200</v>
      </c>
      <c r="L154" s="42">
        <v>0</v>
      </c>
      <c r="M154" s="42">
        <v>0</v>
      </c>
      <c r="N154" s="42">
        <v>0</v>
      </c>
      <c r="O154" s="42">
        <v>0</v>
      </c>
    </row>
    <row r="155" spans="1:15">
      <c r="A155" s="4">
        <v>2</v>
      </c>
      <c r="B155" s="4" t="s">
        <v>195</v>
      </c>
      <c r="C155" s="3" t="s">
        <v>71</v>
      </c>
      <c r="D155" s="41">
        <v>-26220062518</v>
      </c>
      <c r="E155" s="42">
        <v>-26220062518</v>
      </c>
      <c r="F155" s="42">
        <v>0</v>
      </c>
      <c r="G155" s="42">
        <v>0</v>
      </c>
      <c r="H155" s="42">
        <v>0</v>
      </c>
      <c r="I155" s="42">
        <v>0</v>
      </c>
      <c r="J155" s="248">
        <v>-137520996487</v>
      </c>
      <c r="K155" s="42">
        <v>-137520996487</v>
      </c>
      <c r="L155" s="42">
        <v>0</v>
      </c>
      <c r="M155" s="42">
        <v>0</v>
      </c>
      <c r="N155" s="42">
        <v>0</v>
      </c>
      <c r="O155" s="42">
        <v>0</v>
      </c>
    </row>
    <row r="156" spans="1:15">
      <c r="A156" s="4" t="s">
        <v>60</v>
      </c>
      <c r="B156" s="4"/>
      <c r="C156" s="3" t="s">
        <v>287</v>
      </c>
      <c r="D156" s="41">
        <v>0</v>
      </c>
      <c r="E156" s="42">
        <v>0</v>
      </c>
      <c r="F156" s="42">
        <v>0</v>
      </c>
      <c r="G156" s="42">
        <v>0</v>
      </c>
      <c r="H156" s="42">
        <v>0</v>
      </c>
      <c r="I156" s="42">
        <v>0</v>
      </c>
      <c r="J156" s="248">
        <v>0</v>
      </c>
      <c r="K156" s="42">
        <v>0</v>
      </c>
      <c r="L156" s="42">
        <v>0</v>
      </c>
      <c r="M156" s="42">
        <v>0</v>
      </c>
      <c r="N156" s="42">
        <v>0</v>
      </c>
      <c r="O156" s="42">
        <v>0</v>
      </c>
    </row>
    <row r="157" spans="1:15" ht="26.25">
      <c r="A157" s="4" t="s">
        <v>61</v>
      </c>
      <c r="B157" s="4" t="s">
        <v>299</v>
      </c>
      <c r="C157" s="3" t="s">
        <v>174</v>
      </c>
      <c r="D157" s="41">
        <v>0</v>
      </c>
      <c r="E157" s="42">
        <v>0</v>
      </c>
      <c r="F157" s="42">
        <v>0</v>
      </c>
      <c r="G157" s="42">
        <v>0</v>
      </c>
      <c r="H157" s="42">
        <v>0</v>
      </c>
      <c r="I157" s="42">
        <v>0</v>
      </c>
      <c r="J157" s="248">
        <v>0</v>
      </c>
      <c r="K157" s="42">
        <v>0</v>
      </c>
      <c r="L157" s="42">
        <v>0</v>
      </c>
      <c r="M157" s="42">
        <v>0</v>
      </c>
      <c r="N157" s="42">
        <v>0</v>
      </c>
      <c r="O157" s="42">
        <v>0</v>
      </c>
    </row>
    <row r="158" spans="1:15" ht="39">
      <c r="A158" s="4">
        <v>1</v>
      </c>
      <c r="B158" s="4"/>
      <c r="C158" s="3" t="s">
        <v>143</v>
      </c>
      <c r="D158" s="41">
        <v>0</v>
      </c>
      <c r="E158" s="42">
        <v>0</v>
      </c>
      <c r="F158" s="42">
        <v>0</v>
      </c>
      <c r="G158" s="42">
        <v>0</v>
      </c>
      <c r="H158" s="42">
        <v>0</v>
      </c>
      <c r="I158" s="42">
        <v>0</v>
      </c>
      <c r="J158" s="248">
        <v>0</v>
      </c>
      <c r="K158" s="42">
        <v>0</v>
      </c>
      <c r="L158" s="42">
        <v>0</v>
      </c>
      <c r="M158" s="42">
        <v>0</v>
      </c>
      <c r="N158" s="42">
        <v>0</v>
      </c>
      <c r="O158" s="42">
        <v>0</v>
      </c>
    </row>
    <row r="159" spans="1:15" ht="26.25">
      <c r="A159" s="4">
        <v>2</v>
      </c>
      <c r="B159" s="4"/>
      <c r="C159" s="3" t="s">
        <v>144</v>
      </c>
      <c r="D159" s="41">
        <v>0</v>
      </c>
      <c r="E159" s="42">
        <v>0</v>
      </c>
      <c r="F159" s="42">
        <v>0</v>
      </c>
      <c r="G159" s="42">
        <v>0</v>
      </c>
      <c r="H159" s="42">
        <v>0</v>
      </c>
      <c r="I159" s="42">
        <v>0</v>
      </c>
      <c r="J159" s="248">
        <v>0</v>
      </c>
      <c r="K159" s="42">
        <v>0</v>
      </c>
      <c r="L159" s="42">
        <v>0</v>
      </c>
      <c r="M159" s="42">
        <v>0</v>
      </c>
      <c r="N159" s="42">
        <v>0</v>
      </c>
      <c r="O159" s="42">
        <v>0</v>
      </c>
    </row>
    <row r="160" spans="1:15" ht="51.75">
      <c r="A160" s="4" t="s">
        <v>63</v>
      </c>
      <c r="B160" s="4"/>
      <c r="C160" s="3" t="s">
        <v>288</v>
      </c>
      <c r="D160" s="41">
        <v>0</v>
      </c>
      <c r="E160" s="42">
        <v>0</v>
      </c>
      <c r="F160" s="42">
        <v>0</v>
      </c>
      <c r="G160" s="42">
        <v>0</v>
      </c>
      <c r="H160" s="42">
        <v>0</v>
      </c>
      <c r="I160" s="42">
        <v>0</v>
      </c>
      <c r="J160" s="248">
        <v>0</v>
      </c>
      <c r="K160" s="42">
        <v>0</v>
      </c>
      <c r="L160" s="42">
        <v>0</v>
      </c>
      <c r="M160" s="42">
        <v>0</v>
      </c>
      <c r="N160" s="42">
        <v>0</v>
      </c>
      <c r="O160" s="42">
        <v>0</v>
      </c>
    </row>
    <row r="161" spans="1:15" ht="39">
      <c r="A161" s="4">
        <v>1</v>
      </c>
      <c r="B161" s="4"/>
      <c r="C161" s="3" t="s">
        <v>289</v>
      </c>
      <c r="D161" s="41">
        <v>0</v>
      </c>
      <c r="E161" s="42">
        <v>0</v>
      </c>
      <c r="F161" s="42">
        <v>0</v>
      </c>
      <c r="G161" s="42">
        <v>0</v>
      </c>
      <c r="H161" s="42">
        <v>0</v>
      </c>
      <c r="I161" s="42">
        <v>0</v>
      </c>
      <c r="J161" s="248">
        <v>0</v>
      </c>
      <c r="K161" s="42">
        <v>0</v>
      </c>
      <c r="L161" s="42">
        <v>0</v>
      </c>
      <c r="M161" s="42">
        <v>0</v>
      </c>
      <c r="N161" s="42">
        <v>0</v>
      </c>
      <c r="O161" s="42">
        <v>0</v>
      </c>
    </row>
    <row r="162" spans="1:15" ht="15" customHeight="1">
      <c r="A162" s="4" t="s">
        <v>89</v>
      </c>
      <c r="B162" s="4"/>
      <c r="C162" s="3" t="s">
        <v>145</v>
      </c>
      <c r="D162" s="41">
        <v>0</v>
      </c>
      <c r="E162" s="42">
        <v>0</v>
      </c>
      <c r="F162" s="42">
        <v>0</v>
      </c>
      <c r="G162" s="42">
        <v>0</v>
      </c>
      <c r="H162" s="42">
        <v>0</v>
      </c>
      <c r="I162" s="42">
        <v>0</v>
      </c>
      <c r="J162" s="248">
        <v>0</v>
      </c>
      <c r="K162" s="42">
        <v>0</v>
      </c>
      <c r="L162" s="42">
        <v>0</v>
      </c>
      <c r="M162" s="42">
        <v>0</v>
      </c>
      <c r="N162" s="42">
        <v>0</v>
      </c>
      <c r="O162" s="42">
        <v>0</v>
      </c>
    </row>
    <row r="163" spans="1:15">
      <c r="A163" s="4" t="s">
        <v>91</v>
      </c>
      <c r="B163" s="4"/>
      <c r="C163" s="3" t="s">
        <v>146</v>
      </c>
      <c r="D163" s="41">
        <v>0</v>
      </c>
      <c r="E163" s="42">
        <v>0</v>
      </c>
      <c r="F163" s="42">
        <v>0</v>
      </c>
      <c r="G163" s="42">
        <v>0</v>
      </c>
      <c r="H163" s="42">
        <v>0</v>
      </c>
      <c r="I163" s="42">
        <v>0</v>
      </c>
      <c r="J163" s="248">
        <v>0</v>
      </c>
      <c r="K163" s="42">
        <v>0</v>
      </c>
      <c r="L163" s="42">
        <v>0</v>
      </c>
      <c r="M163" s="42">
        <v>0</v>
      </c>
      <c r="N163" s="42">
        <v>0</v>
      </c>
      <c r="O163" s="42">
        <v>0</v>
      </c>
    </row>
    <row r="164" spans="1:15" ht="26.25">
      <c r="A164" s="4">
        <v>2</v>
      </c>
      <c r="B164" s="4"/>
      <c r="C164" s="3" t="s">
        <v>147</v>
      </c>
      <c r="D164" s="41">
        <v>0</v>
      </c>
      <c r="E164" s="42">
        <v>0</v>
      </c>
      <c r="F164" s="42">
        <v>0</v>
      </c>
      <c r="G164" s="42">
        <v>0</v>
      </c>
      <c r="H164" s="42">
        <v>0</v>
      </c>
      <c r="I164" s="42">
        <v>0</v>
      </c>
      <c r="J164" s="248">
        <v>0</v>
      </c>
      <c r="K164" s="42">
        <v>0</v>
      </c>
      <c r="L164" s="42">
        <v>0</v>
      </c>
      <c r="M164" s="42">
        <v>0</v>
      </c>
      <c r="N164" s="42">
        <v>0</v>
      </c>
      <c r="O164" s="42">
        <v>0</v>
      </c>
    </row>
    <row r="165" spans="1:15">
      <c r="A165" s="4" t="s">
        <v>148</v>
      </c>
      <c r="B165" s="4"/>
      <c r="C165" s="3" t="s">
        <v>149</v>
      </c>
      <c r="D165" s="41">
        <v>0</v>
      </c>
      <c r="E165" s="42">
        <v>0</v>
      </c>
      <c r="F165" s="42">
        <v>0</v>
      </c>
      <c r="G165" s="42">
        <v>0</v>
      </c>
      <c r="H165" s="42">
        <v>0</v>
      </c>
      <c r="I165" s="42">
        <v>0</v>
      </c>
      <c r="J165" s="248">
        <v>0</v>
      </c>
      <c r="K165" s="42">
        <v>0</v>
      </c>
      <c r="L165" s="42">
        <v>0</v>
      </c>
      <c r="M165" s="42">
        <v>0</v>
      </c>
      <c r="N165" s="42">
        <v>0</v>
      </c>
      <c r="O165" s="42">
        <v>0</v>
      </c>
    </row>
    <row r="166" spans="1:15" ht="39">
      <c r="A166" s="4" t="s">
        <v>150</v>
      </c>
      <c r="B166" s="4"/>
      <c r="C166" s="3" t="s">
        <v>290</v>
      </c>
      <c r="D166" s="41">
        <v>0</v>
      </c>
      <c r="E166" s="42">
        <v>0</v>
      </c>
      <c r="F166" s="42">
        <v>0</v>
      </c>
      <c r="G166" s="42">
        <v>0</v>
      </c>
      <c r="H166" s="42">
        <v>0</v>
      </c>
      <c r="I166" s="42">
        <v>0</v>
      </c>
      <c r="J166" s="248">
        <v>0</v>
      </c>
      <c r="K166" s="42">
        <v>0</v>
      </c>
      <c r="L166" s="42">
        <v>0</v>
      </c>
      <c r="M166" s="42">
        <v>0</v>
      </c>
      <c r="N166" s="42">
        <v>0</v>
      </c>
      <c r="O166" s="42">
        <v>0</v>
      </c>
    </row>
    <row r="167" spans="1:15" ht="39">
      <c r="A167" s="2"/>
      <c r="B167" s="2"/>
      <c r="C167" s="3" t="s">
        <v>291</v>
      </c>
      <c r="D167" s="41">
        <v>0</v>
      </c>
      <c r="E167" s="42">
        <v>0</v>
      </c>
      <c r="F167" s="42">
        <v>0</v>
      </c>
      <c r="G167" s="42">
        <v>0</v>
      </c>
      <c r="H167" s="42">
        <v>0</v>
      </c>
      <c r="I167" s="42">
        <v>0</v>
      </c>
      <c r="J167" s="248">
        <v>0</v>
      </c>
      <c r="K167" s="42">
        <v>0</v>
      </c>
      <c r="L167" s="42">
        <v>0</v>
      </c>
      <c r="M167" s="42">
        <v>0</v>
      </c>
      <c r="N167" s="42">
        <v>0</v>
      </c>
      <c r="O167" s="42">
        <v>0</v>
      </c>
    </row>
    <row r="168" spans="1:15" ht="26.25">
      <c r="A168" s="4" t="s">
        <v>57</v>
      </c>
      <c r="B168" s="4"/>
      <c r="C168" s="3" t="s">
        <v>153</v>
      </c>
      <c r="D168" s="41">
        <v>138383000</v>
      </c>
      <c r="E168" s="42">
        <v>0</v>
      </c>
      <c r="F168" s="42">
        <v>138383000</v>
      </c>
      <c r="G168" s="42">
        <v>138383000</v>
      </c>
      <c r="H168" s="42">
        <v>0</v>
      </c>
      <c r="I168" s="42">
        <v>0</v>
      </c>
      <c r="J168" s="248">
        <v>138383000</v>
      </c>
      <c r="K168" s="42">
        <v>0</v>
      </c>
      <c r="L168" s="42">
        <v>138383000</v>
      </c>
      <c r="M168" s="42">
        <v>138383000</v>
      </c>
      <c r="N168" s="42">
        <v>0</v>
      </c>
      <c r="O168" s="42">
        <v>0</v>
      </c>
    </row>
    <row r="169" spans="1:15">
      <c r="A169" s="4" t="s">
        <v>24</v>
      </c>
      <c r="B169" s="4"/>
      <c r="C169" s="3" t="s">
        <v>292</v>
      </c>
      <c r="D169" s="41">
        <v>138383000</v>
      </c>
      <c r="E169" s="42">
        <v>0</v>
      </c>
      <c r="F169" s="42">
        <v>138383000</v>
      </c>
      <c r="G169" s="42">
        <v>138383000</v>
      </c>
      <c r="H169" s="42">
        <v>0</v>
      </c>
      <c r="I169" s="42">
        <v>0</v>
      </c>
      <c r="J169" s="248">
        <v>138383000</v>
      </c>
      <c r="K169" s="42">
        <v>0</v>
      </c>
      <c r="L169" s="42">
        <v>138383000</v>
      </c>
      <c r="M169" s="42">
        <v>138383000</v>
      </c>
      <c r="N169" s="42">
        <v>0</v>
      </c>
      <c r="O169" s="42">
        <v>0</v>
      </c>
    </row>
    <row r="170" spans="1:15" ht="39">
      <c r="A170" s="2"/>
      <c r="B170" s="2"/>
      <c r="C170" s="3" t="s">
        <v>293</v>
      </c>
      <c r="D170" s="41">
        <v>138383000</v>
      </c>
      <c r="E170" s="42">
        <v>0</v>
      </c>
      <c r="F170" s="42">
        <v>138383000</v>
      </c>
      <c r="G170" s="42">
        <v>138383000</v>
      </c>
      <c r="H170" s="42">
        <v>0</v>
      </c>
      <c r="I170" s="42">
        <v>0</v>
      </c>
      <c r="J170" s="248">
        <v>138383000</v>
      </c>
      <c r="K170" s="42">
        <v>0</v>
      </c>
      <c r="L170" s="42">
        <v>138383000</v>
      </c>
      <c r="M170" s="42">
        <v>138383000</v>
      </c>
      <c r="N170" s="42">
        <v>0</v>
      </c>
      <c r="O170" s="42">
        <v>0</v>
      </c>
    </row>
    <row r="171" spans="1:15">
      <c r="A171" s="4" t="s">
        <v>55</v>
      </c>
      <c r="B171" s="4"/>
      <c r="C171" s="3" t="s">
        <v>294</v>
      </c>
      <c r="D171" s="41">
        <v>0</v>
      </c>
      <c r="E171" s="42">
        <v>0</v>
      </c>
      <c r="F171" s="42">
        <v>0</v>
      </c>
      <c r="G171" s="42">
        <v>0</v>
      </c>
      <c r="H171" s="42">
        <v>0</v>
      </c>
      <c r="I171" s="42">
        <v>0</v>
      </c>
      <c r="J171" s="248">
        <v>0</v>
      </c>
      <c r="K171" s="42">
        <v>0</v>
      </c>
      <c r="L171" s="42">
        <v>0</v>
      </c>
      <c r="M171" s="42">
        <v>0</v>
      </c>
      <c r="N171" s="42">
        <v>0</v>
      </c>
      <c r="O171" s="42">
        <v>0</v>
      </c>
    </row>
    <row r="172" spans="1:15">
      <c r="A172" s="4" t="s">
        <v>59</v>
      </c>
      <c r="B172" s="4"/>
      <c r="C172" s="3" t="s">
        <v>154</v>
      </c>
      <c r="D172" s="41">
        <v>0</v>
      </c>
      <c r="E172" s="42">
        <v>0</v>
      </c>
      <c r="F172" s="42">
        <v>0</v>
      </c>
      <c r="G172" s="42">
        <v>0</v>
      </c>
      <c r="H172" s="42">
        <v>0</v>
      </c>
      <c r="I172" s="42">
        <v>0</v>
      </c>
      <c r="J172" s="248">
        <v>0</v>
      </c>
      <c r="K172" s="42">
        <v>0</v>
      </c>
      <c r="L172" s="42">
        <v>0</v>
      </c>
      <c r="M172" s="42">
        <v>0</v>
      </c>
      <c r="N172" s="42">
        <v>0</v>
      </c>
      <c r="O172" s="42">
        <v>0</v>
      </c>
    </row>
    <row r="173" spans="1:15" ht="39">
      <c r="A173" s="4">
        <v>1</v>
      </c>
      <c r="B173" s="4"/>
      <c r="C173" s="3" t="s">
        <v>295</v>
      </c>
      <c r="D173" s="41">
        <v>0</v>
      </c>
      <c r="E173" s="42">
        <v>0</v>
      </c>
      <c r="F173" s="42">
        <v>0</v>
      </c>
      <c r="G173" s="42">
        <v>0</v>
      </c>
      <c r="H173" s="42">
        <v>0</v>
      </c>
      <c r="I173" s="42">
        <v>0</v>
      </c>
      <c r="J173" s="248">
        <v>0</v>
      </c>
      <c r="K173" s="42">
        <v>0</v>
      </c>
      <c r="L173" s="42">
        <v>0</v>
      </c>
      <c r="M173" s="42">
        <v>0</v>
      </c>
      <c r="N173" s="42">
        <v>0</v>
      </c>
      <c r="O173" s="42">
        <v>0</v>
      </c>
    </row>
    <row r="174" spans="1:15">
      <c r="A174" s="4">
        <v>2</v>
      </c>
      <c r="B174" s="4"/>
      <c r="C174" s="3" t="s">
        <v>155</v>
      </c>
      <c r="D174" s="41">
        <v>0</v>
      </c>
      <c r="E174" s="42">
        <v>0</v>
      </c>
      <c r="F174" s="42">
        <v>0</v>
      </c>
      <c r="G174" s="42">
        <v>0</v>
      </c>
      <c r="H174" s="42">
        <v>0</v>
      </c>
      <c r="I174" s="42">
        <v>0</v>
      </c>
      <c r="J174" s="248">
        <v>0</v>
      </c>
      <c r="K174" s="42">
        <v>0</v>
      </c>
      <c r="L174" s="42">
        <v>0</v>
      </c>
      <c r="M174" s="42">
        <v>0</v>
      </c>
      <c r="N174" s="42">
        <v>0</v>
      </c>
      <c r="O174" s="42">
        <v>0</v>
      </c>
    </row>
    <row r="175" spans="1:15" ht="39">
      <c r="A175" s="4" t="s">
        <v>60</v>
      </c>
      <c r="B175" s="4"/>
      <c r="C175" s="3" t="s">
        <v>290</v>
      </c>
      <c r="D175" s="41">
        <v>0</v>
      </c>
      <c r="E175" s="42">
        <v>0</v>
      </c>
      <c r="F175" s="42">
        <v>0</v>
      </c>
      <c r="G175" s="42">
        <v>0</v>
      </c>
      <c r="H175" s="42">
        <v>0</v>
      </c>
      <c r="I175" s="42">
        <v>0</v>
      </c>
      <c r="J175" s="248">
        <v>0</v>
      </c>
      <c r="K175" s="42">
        <v>0</v>
      </c>
      <c r="L175" s="42">
        <v>0</v>
      </c>
      <c r="M175" s="42">
        <v>0</v>
      </c>
      <c r="N175" s="42">
        <v>0</v>
      </c>
      <c r="O175" s="42">
        <v>0</v>
      </c>
    </row>
    <row r="176" spans="1:15" ht="39">
      <c r="A176" s="2"/>
      <c r="B176" s="2"/>
      <c r="C176" s="3" t="s">
        <v>291</v>
      </c>
      <c r="D176" s="41">
        <v>0</v>
      </c>
      <c r="E176" s="42">
        <v>0</v>
      </c>
      <c r="F176" s="42">
        <v>0</v>
      </c>
      <c r="G176" s="42">
        <v>0</v>
      </c>
      <c r="H176" s="42">
        <v>0</v>
      </c>
      <c r="I176" s="42">
        <v>0</v>
      </c>
      <c r="J176" s="248">
        <v>0</v>
      </c>
      <c r="K176" s="42">
        <v>0</v>
      </c>
      <c r="L176" s="42">
        <v>0</v>
      </c>
      <c r="M176" s="42">
        <v>0</v>
      </c>
      <c r="N176" s="42">
        <v>0</v>
      </c>
      <c r="O176" s="42">
        <v>0</v>
      </c>
    </row>
    <row r="177" spans="1:15" ht="26.25">
      <c r="A177" s="4" t="s">
        <v>58</v>
      </c>
      <c r="B177" s="4"/>
      <c r="C177" s="3" t="s">
        <v>156</v>
      </c>
      <c r="D177" s="41">
        <v>239358990167</v>
      </c>
      <c r="E177" s="42">
        <v>-23956000000</v>
      </c>
      <c r="F177" s="42">
        <v>263314990167</v>
      </c>
      <c r="G177" s="42">
        <v>8458139323</v>
      </c>
      <c r="H177" s="42">
        <v>216056996000</v>
      </c>
      <c r="I177" s="42">
        <v>38799854844</v>
      </c>
      <c r="J177" s="248">
        <v>2464085347263</v>
      </c>
      <c r="K177" s="42">
        <v>0</v>
      </c>
      <c r="L177" s="42">
        <v>2464085347263</v>
      </c>
      <c r="M177" s="42">
        <v>1384411955120</v>
      </c>
      <c r="N177" s="42">
        <v>927351996000</v>
      </c>
      <c r="O177" s="42">
        <v>152321396143</v>
      </c>
    </row>
    <row r="178" spans="1:15" ht="26.25">
      <c r="A178" s="4" t="s">
        <v>24</v>
      </c>
      <c r="B178" s="4"/>
      <c r="C178" s="3" t="s">
        <v>157</v>
      </c>
      <c r="D178" s="41">
        <v>254856850844</v>
      </c>
      <c r="E178" s="42">
        <v>0</v>
      </c>
      <c r="F178" s="42">
        <v>254856850844</v>
      </c>
      <c r="G178" s="42">
        <v>0</v>
      </c>
      <c r="H178" s="42">
        <v>216056996000</v>
      </c>
      <c r="I178" s="42">
        <v>38799854844</v>
      </c>
      <c r="J178" s="248">
        <v>2452504678540</v>
      </c>
      <c r="K178" s="42">
        <v>0</v>
      </c>
      <c r="L178" s="42">
        <v>2452504678540</v>
      </c>
      <c r="M178" s="42">
        <v>1372831286397</v>
      </c>
      <c r="N178" s="42">
        <v>927351996000</v>
      </c>
      <c r="O178" s="42">
        <v>152321396143</v>
      </c>
    </row>
    <row r="179" spans="1:15">
      <c r="A179" s="4">
        <v>1</v>
      </c>
      <c r="B179" s="4"/>
      <c r="C179" s="3" t="s">
        <v>158</v>
      </c>
      <c r="D179" s="41">
        <v>126527345544</v>
      </c>
      <c r="E179" s="42">
        <v>0</v>
      </c>
      <c r="F179" s="42">
        <v>126527345544</v>
      </c>
      <c r="G179" s="42">
        <v>0</v>
      </c>
      <c r="H179" s="42">
        <v>93900000000</v>
      </c>
      <c r="I179" s="42">
        <v>32627345544</v>
      </c>
      <c r="J179" s="248">
        <v>1632128567843</v>
      </c>
      <c r="K179" s="42">
        <v>0</v>
      </c>
      <c r="L179" s="42">
        <v>1632128567843</v>
      </c>
      <c r="M179" s="42">
        <v>934953000000</v>
      </c>
      <c r="N179" s="42">
        <v>561739000000</v>
      </c>
      <c r="O179" s="42">
        <v>135436567843</v>
      </c>
    </row>
    <row r="180" spans="1:15">
      <c r="A180" s="4">
        <v>2</v>
      </c>
      <c r="B180" s="4"/>
      <c r="C180" s="3" t="s">
        <v>159</v>
      </c>
      <c r="D180" s="41">
        <v>128329505300</v>
      </c>
      <c r="E180" s="42">
        <v>0</v>
      </c>
      <c r="F180" s="42">
        <v>128329505300</v>
      </c>
      <c r="G180" s="42">
        <v>0</v>
      </c>
      <c r="H180" s="42">
        <v>122156996000</v>
      </c>
      <c r="I180" s="42">
        <v>6172509300</v>
      </c>
      <c r="J180" s="248">
        <v>820376110697</v>
      </c>
      <c r="K180" s="42">
        <v>0</v>
      </c>
      <c r="L180" s="42">
        <v>820376110697</v>
      </c>
      <c r="M180" s="42">
        <v>437878286397</v>
      </c>
      <c r="N180" s="42">
        <v>365612996000</v>
      </c>
      <c r="O180" s="42">
        <v>16884828300</v>
      </c>
    </row>
    <row r="181" spans="1:15" ht="39">
      <c r="A181" s="4" t="s">
        <v>98</v>
      </c>
      <c r="B181" s="4"/>
      <c r="C181" s="3" t="s">
        <v>160</v>
      </c>
      <c r="D181" s="41">
        <v>128329505300</v>
      </c>
      <c r="E181" s="42">
        <v>0</v>
      </c>
      <c r="F181" s="42">
        <v>128329505300</v>
      </c>
      <c r="G181" s="42">
        <v>0</v>
      </c>
      <c r="H181" s="42">
        <v>122156996000</v>
      </c>
      <c r="I181" s="42">
        <v>6172509300</v>
      </c>
      <c r="J181" s="248">
        <v>816901824300</v>
      </c>
      <c r="K181" s="42">
        <v>0</v>
      </c>
      <c r="L181" s="42">
        <v>816901824300</v>
      </c>
      <c r="M181" s="42">
        <v>434404000000</v>
      </c>
      <c r="N181" s="42">
        <v>365612996000</v>
      </c>
      <c r="O181" s="42">
        <v>16884828300</v>
      </c>
    </row>
    <row r="182" spans="1:15" ht="39">
      <c r="A182" s="4" t="s">
        <v>99</v>
      </c>
      <c r="B182" s="4"/>
      <c r="C182" s="3" t="s">
        <v>161</v>
      </c>
      <c r="D182" s="41">
        <v>0</v>
      </c>
      <c r="E182" s="42">
        <v>0</v>
      </c>
      <c r="F182" s="42">
        <v>0</v>
      </c>
      <c r="G182" s="42">
        <v>0</v>
      </c>
      <c r="H182" s="42">
        <v>0</v>
      </c>
      <c r="I182" s="42">
        <v>0</v>
      </c>
      <c r="J182" s="248">
        <v>3474286397</v>
      </c>
      <c r="K182" s="42">
        <v>0</v>
      </c>
      <c r="L182" s="42">
        <v>3474286397</v>
      </c>
      <c r="M182" s="42">
        <v>3474286397</v>
      </c>
      <c r="N182" s="42">
        <v>0</v>
      </c>
      <c r="O182" s="42">
        <v>0</v>
      </c>
    </row>
    <row r="183" spans="1:15" ht="26.25">
      <c r="A183" s="4" t="s">
        <v>55</v>
      </c>
      <c r="B183" s="4"/>
      <c r="C183" s="3" t="s">
        <v>162</v>
      </c>
      <c r="D183" s="41">
        <v>-15497860677</v>
      </c>
      <c r="E183" s="42">
        <v>-23956000000</v>
      </c>
      <c r="F183" s="42">
        <v>8458139323</v>
      </c>
      <c r="G183" s="42">
        <v>8458139323</v>
      </c>
      <c r="H183" s="42">
        <v>0</v>
      </c>
      <c r="I183" s="42">
        <v>0</v>
      </c>
      <c r="J183" s="248">
        <v>11580668723</v>
      </c>
      <c r="K183" s="42">
        <v>0</v>
      </c>
      <c r="L183" s="42">
        <v>11580668723</v>
      </c>
      <c r="M183" s="42">
        <v>11580668723</v>
      </c>
      <c r="N183" s="42">
        <v>0</v>
      </c>
      <c r="O183" s="42">
        <v>0</v>
      </c>
    </row>
    <row r="184" spans="1:15" ht="26.25">
      <c r="A184" s="4" t="s">
        <v>59</v>
      </c>
      <c r="B184" s="4"/>
      <c r="C184" s="3" t="s">
        <v>296</v>
      </c>
      <c r="D184" s="41">
        <v>0</v>
      </c>
      <c r="E184" s="42">
        <v>0</v>
      </c>
      <c r="F184" s="42">
        <v>0</v>
      </c>
      <c r="G184" s="42">
        <v>0</v>
      </c>
      <c r="H184" s="42">
        <v>0</v>
      </c>
      <c r="I184" s="42">
        <v>0</v>
      </c>
      <c r="J184" s="248">
        <v>0</v>
      </c>
      <c r="K184" s="42">
        <v>0</v>
      </c>
      <c r="L184" s="42">
        <v>0</v>
      </c>
      <c r="M184" s="42">
        <v>0</v>
      </c>
      <c r="N184" s="42">
        <v>0</v>
      </c>
      <c r="O184" s="42">
        <v>0</v>
      </c>
    </row>
    <row r="185" spans="1:15" ht="26.25">
      <c r="A185" s="4" t="s">
        <v>60</v>
      </c>
      <c r="B185" s="4"/>
      <c r="C185" s="3" t="s">
        <v>297</v>
      </c>
      <c r="D185" s="41">
        <v>0</v>
      </c>
      <c r="E185" s="42">
        <v>0</v>
      </c>
      <c r="F185" s="42">
        <v>0</v>
      </c>
      <c r="G185" s="42">
        <v>0</v>
      </c>
      <c r="H185" s="42">
        <v>0</v>
      </c>
      <c r="I185" s="42">
        <v>0</v>
      </c>
      <c r="J185" s="248">
        <v>0</v>
      </c>
      <c r="K185" s="42">
        <v>0</v>
      </c>
      <c r="L185" s="42">
        <v>0</v>
      </c>
      <c r="M185" s="42">
        <v>0</v>
      </c>
      <c r="N185" s="42">
        <v>0</v>
      </c>
      <c r="O185" s="42">
        <v>0</v>
      </c>
    </row>
    <row r="186" spans="1:15" ht="39">
      <c r="A186" s="2"/>
      <c r="B186" s="2"/>
      <c r="C186" s="3" t="s">
        <v>152</v>
      </c>
      <c r="D186" s="41">
        <v>0</v>
      </c>
      <c r="E186" s="42">
        <v>0</v>
      </c>
      <c r="F186" s="42">
        <v>0</v>
      </c>
      <c r="G186" s="42">
        <v>0</v>
      </c>
      <c r="H186" s="42">
        <v>0</v>
      </c>
      <c r="I186" s="42">
        <v>0</v>
      </c>
      <c r="J186" s="248">
        <v>0</v>
      </c>
      <c r="K186" s="42">
        <v>0</v>
      </c>
      <c r="L186" s="42">
        <v>0</v>
      </c>
      <c r="M186" s="42">
        <v>0</v>
      </c>
      <c r="N186" s="42">
        <v>0</v>
      </c>
      <c r="O186" s="42">
        <v>0</v>
      </c>
    </row>
    <row r="187" spans="1:15" ht="26.25">
      <c r="A187" s="4" t="s">
        <v>163</v>
      </c>
      <c r="B187" s="4"/>
      <c r="C187" s="3" t="s">
        <v>298</v>
      </c>
      <c r="D187" s="41">
        <v>871702736206</v>
      </c>
      <c r="E187" s="42">
        <v>0</v>
      </c>
      <c r="F187" s="42">
        <v>871657336206</v>
      </c>
      <c r="G187" s="42">
        <v>822663417367</v>
      </c>
      <c r="H187" s="42">
        <v>48937338839</v>
      </c>
      <c r="I187" s="42">
        <v>56580000</v>
      </c>
      <c r="J187" s="248">
        <v>1135584239114</v>
      </c>
      <c r="K187" s="42">
        <v>0</v>
      </c>
      <c r="L187" s="42">
        <v>1135530839114</v>
      </c>
      <c r="M187" s="42">
        <v>822663417367</v>
      </c>
      <c r="N187" s="42">
        <v>276111615502</v>
      </c>
      <c r="O187" s="42">
        <v>36755806245</v>
      </c>
    </row>
    <row r="188" spans="1:15">
      <c r="A188" s="4" t="s">
        <v>24</v>
      </c>
      <c r="B188" s="4"/>
      <c r="C188" s="3" t="s">
        <v>164</v>
      </c>
      <c r="D188" s="41">
        <v>871657336206</v>
      </c>
      <c r="E188" s="42">
        <v>0</v>
      </c>
      <c r="F188" s="42">
        <v>871657336206</v>
      </c>
      <c r="G188" s="42">
        <v>822663417367</v>
      </c>
      <c r="H188" s="42">
        <v>48937338839</v>
      </c>
      <c r="I188" s="42">
        <v>56580000</v>
      </c>
      <c r="J188" s="248">
        <v>1135530839114</v>
      </c>
      <c r="K188" s="42">
        <v>0</v>
      </c>
      <c r="L188" s="42">
        <v>1135530839114</v>
      </c>
      <c r="M188" s="42">
        <v>822663417367</v>
      </c>
      <c r="N188" s="42">
        <v>276111615502</v>
      </c>
      <c r="O188" s="42">
        <v>36755806245</v>
      </c>
    </row>
    <row r="189" spans="1:15" ht="39">
      <c r="A189" s="4" t="s">
        <v>55</v>
      </c>
      <c r="B189" s="4"/>
      <c r="C189" s="3" t="s">
        <v>151</v>
      </c>
      <c r="D189" s="41">
        <v>45400000</v>
      </c>
      <c r="E189" s="42">
        <v>0</v>
      </c>
      <c r="F189" s="42">
        <v>0</v>
      </c>
      <c r="G189" s="42">
        <v>0</v>
      </c>
      <c r="H189" s="42">
        <v>0</v>
      </c>
      <c r="I189" s="42">
        <v>0</v>
      </c>
      <c r="J189" s="248">
        <v>53400000</v>
      </c>
      <c r="K189" s="42">
        <v>0</v>
      </c>
      <c r="L189" s="42">
        <v>0</v>
      </c>
      <c r="M189" s="42">
        <v>0</v>
      </c>
      <c r="N189" s="42">
        <v>0</v>
      </c>
      <c r="O189" s="42">
        <v>0</v>
      </c>
    </row>
    <row r="190" spans="1:15" ht="39">
      <c r="A190" s="2"/>
      <c r="B190" s="2"/>
      <c r="C190" s="3" t="s">
        <v>152</v>
      </c>
      <c r="D190" s="41">
        <v>45400000</v>
      </c>
      <c r="E190" s="42">
        <v>0</v>
      </c>
      <c r="F190" s="42">
        <v>0</v>
      </c>
      <c r="G190" s="42">
        <v>0</v>
      </c>
      <c r="H190" s="42">
        <v>0</v>
      </c>
      <c r="I190" s="42">
        <v>0</v>
      </c>
      <c r="J190" s="248">
        <v>53400000</v>
      </c>
      <c r="K190" s="42">
        <v>0</v>
      </c>
      <c r="L190" s="42">
        <v>0</v>
      </c>
      <c r="M190" s="42">
        <v>0</v>
      </c>
      <c r="N190" s="42">
        <v>0</v>
      </c>
      <c r="O190" s="42">
        <v>0</v>
      </c>
    </row>
    <row r="191" spans="1:15" ht="26.25">
      <c r="A191" s="4" t="s">
        <v>165</v>
      </c>
      <c r="B191" s="4"/>
      <c r="C191" s="3" t="s">
        <v>166</v>
      </c>
      <c r="D191" s="41">
        <v>0</v>
      </c>
      <c r="E191" s="42">
        <v>0</v>
      </c>
      <c r="F191" s="42">
        <v>0</v>
      </c>
      <c r="G191" s="42">
        <v>0</v>
      </c>
      <c r="H191" s="42">
        <v>0</v>
      </c>
      <c r="I191" s="42">
        <v>0</v>
      </c>
      <c r="J191" s="248">
        <v>0</v>
      </c>
      <c r="K191" s="42">
        <v>0</v>
      </c>
      <c r="L191" s="42">
        <v>0</v>
      </c>
      <c r="M191" s="42">
        <v>0</v>
      </c>
      <c r="N191" s="42">
        <v>0</v>
      </c>
      <c r="O191" s="42">
        <v>0</v>
      </c>
    </row>
    <row r="192" spans="1:15" ht="26.25">
      <c r="A192" s="4" t="s">
        <v>24</v>
      </c>
      <c r="B192" s="4"/>
      <c r="C192" s="3" t="s">
        <v>167</v>
      </c>
      <c r="D192" s="41">
        <v>0</v>
      </c>
      <c r="E192" s="42">
        <v>0</v>
      </c>
      <c r="F192" s="42">
        <v>0</v>
      </c>
      <c r="G192" s="42">
        <v>0</v>
      </c>
      <c r="H192" s="42">
        <v>0</v>
      </c>
      <c r="I192" s="42">
        <v>0</v>
      </c>
      <c r="J192" s="248">
        <v>0</v>
      </c>
      <c r="K192" s="42">
        <v>0</v>
      </c>
      <c r="L192" s="42">
        <v>0</v>
      </c>
      <c r="M192" s="42">
        <v>0</v>
      </c>
      <c r="N192" s="42">
        <v>0</v>
      </c>
      <c r="O192" s="42">
        <v>0</v>
      </c>
    </row>
    <row r="193" spans="1:15" ht="39">
      <c r="A193" s="4" t="s">
        <v>55</v>
      </c>
      <c r="B193" s="4"/>
      <c r="C193" s="3" t="s">
        <v>290</v>
      </c>
      <c r="D193" s="41">
        <v>0</v>
      </c>
      <c r="E193" s="42">
        <v>0</v>
      </c>
      <c r="F193" s="42">
        <v>0</v>
      </c>
      <c r="G193" s="42">
        <v>0</v>
      </c>
      <c r="H193" s="42">
        <v>0</v>
      </c>
      <c r="I193" s="42">
        <v>0</v>
      </c>
      <c r="J193" s="248">
        <v>0</v>
      </c>
      <c r="K193" s="42">
        <v>0</v>
      </c>
      <c r="L193" s="42">
        <v>0</v>
      </c>
      <c r="M193" s="42">
        <v>0</v>
      </c>
      <c r="N193" s="42">
        <v>0</v>
      </c>
      <c r="O193" s="42">
        <v>0</v>
      </c>
    </row>
    <row r="194" spans="1:15" ht="39">
      <c r="A194" s="2"/>
      <c r="B194" s="2"/>
      <c r="C194" s="3" t="s">
        <v>152</v>
      </c>
      <c r="D194" s="41">
        <v>0</v>
      </c>
      <c r="E194" s="42">
        <v>0</v>
      </c>
      <c r="F194" s="42">
        <v>0</v>
      </c>
      <c r="G194" s="42">
        <v>0</v>
      </c>
      <c r="H194" s="42">
        <v>0</v>
      </c>
      <c r="I194" s="42">
        <v>0</v>
      </c>
      <c r="J194" s="248">
        <v>0</v>
      </c>
      <c r="K194" s="42">
        <v>0</v>
      </c>
      <c r="L194" s="42">
        <v>0</v>
      </c>
      <c r="M194" s="42">
        <v>0</v>
      </c>
      <c r="N194" s="42">
        <v>0</v>
      </c>
      <c r="O194" s="42">
        <v>0</v>
      </c>
    </row>
  </sheetData>
  <mergeCells count="12">
    <mergeCell ref="L9:L10"/>
    <mergeCell ref="M9:O9"/>
    <mergeCell ref="A8:A10"/>
    <mergeCell ref="C8:C10"/>
    <mergeCell ref="D8:I8"/>
    <mergeCell ref="J8:O8"/>
    <mergeCell ref="D9:D10"/>
    <mergeCell ref="E9:E10"/>
    <mergeCell ref="F9:F10"/>
    <mergeCell ref="G9:I9"/>
    <mergeCell ref="J9:J10"/>
    <mergeCell ref="K9:K1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F74"/>
  <sheetViews>
    <sheetView workbookViewId="0">
      <selection activeCell="C44" sqref="C44"/>
    </sheetView>
  </sheetViews>
  <sheetFormatPr defaultColWidth="11.42578125" defaultRowHeight="15"/>
  <cols>
    <col min="1" max="1" width="5.28515625" style="170" customWidth="1"/>
    <col min="2" max="2" width="43.28515625" style="176" customWidth="1"/>
    <col min="3" max="3" width="11.42578125" style="227" customWidth="1"/>
    <col min="4" max="4" width="12.85546875" style="228" customWidth="1"/>
    <col min="5" max="5" width="12" style="234" customWidth="1"/>
    <col min="6" max="6" width="11.5703125" style="234" customWidth="1"/>
    <col min="7" max="7" width="13.5703125" style="175" customWidth="1"/>
    <col min="8" max="8" width="12.5703125" style="175" hidden="1" customWidth="1"/>
    <col min="9" max="9" width="11.42578125" style="176" customWidth="1"/>
    <col min="10" max="10" width="10.42578125" style="176" customWidth="1"/>
    <col min="11" max="11" width="21" style="176" customWidth="1"/>
    <col min="12" max="12" width="15.42578125" style="176" customWidth="1"/>
    <col min="13" max="15" width="9.140625" style="176" customWidth="1"/>
    <col min="16" max="16" width="13.7109375" style="176" customWidth="1"/>
    <col min="17" max="240" width="9.140625" style="176" customWidth="1"/>
    <col min="241" max="245" width="9.140625" style="161" customWidth="1"/>
    <col min="246" max="246" width="5.28515625" style="161" customWidth="1"/>
    <col min="247" max="247" width="47.7109375" style="161" customWidth="1"/>
    <col min="248" max="250" width="11.42578125" style="161"/>
    <col min="251" max="251" width="5.28515625" style="161" customWidth="1"/>
    <col min="252" max="252" width="53.7109375" style="161" customWidth="1"/>
    <col min="253" max="253" width="11.42578125" style="161" customWidth="1"/>
    <col min="254" max="255" width="0" style="161" hidden="1" customWidth="1"/>
    <col min="256" max="256" width="14.5703125" style="161" customWidth="1"/>
    <col min="257" max="262" width="0" style="161" hidden="1" customWidth="1"/>
    <col min="263" max="263" width="12.7109375" style="161" customWidth="1"/>
    <col min="264" max="264" width="0" style="161" hidden="1" customWidth="1"/>
    <col min="265" max="265" width="11.42578125" style="161" customWidth="1"/>
    <col min="266" max="266" width="9.140625" style="161" customWidth="1"/>
    <col min="267" max="267" width="13.7109375" style="161" customWidth="1"/>
    <col min="268" max="268" width="15.42578125" style="161" customWidth="1"/>
    <col min="269" max="501" width="9.140625" style="161" customWidth="1"/>
    <col min="502" max="502" width="5.28515625" style="161" customWidth="1"/>
    <col min="503" max="503" width="47.7109375" style="161" customWidth="1"/>
    <col min="504" max="506" width="11.42578125" style="161"/>
    <col min="507" max="507" width="5.28515625" style="161" customWidth="1"/>
    <col min="508" max="508" width="53.7109375" style="161" customWidth="1"/>
    <col min="509" max="509" width="11.42578125" style="161" customWidth="1"/>
    <col min="510" max="511" width="0" style="161" hidden="1" customWidth="1"/>
    <col min="512" max="512" width="14.5703125" style="161" customWidth="1"/>
    <col min="513" max="518" width="0" style="161" hidden="1" customWidth="1"/>
    <col min="519" max="519" width="12.7109375" style="161" customWidth="1"/>
    <col min="520" max="520" width="0" style="161" hidden="1" customWidth="1"/>
    <col min="521" max="521" width="11.42578125" style="161" customWidth="1"/>
    <col min="522" max="522" width="9.140625" style="161" customWidth="1"/>
    <col min="523" max="523" width="13.7109375" style="161" customWidth="1"/>
    <col min="524" max="524" width="15.42578125" style="161" customWidth="1"/>
    <col min="525" max="757" width="9.140625" style="161" customWidth="1"/>
    <col min="758" max="758" width="5.28515625" style="161" customWidth="1"/>
    <col min="759" max="759" width="47.7109375" style="161" customWidth="1"/>
    <col min="760" max="762" width="11.42578125" style="161"/>
    <col min="763" max="763" width="5.28515625" style="161" customWidth="1"/>
    <col min="764" max="764" width="53.7109375" style="161" customWidth="1"/>
    <col min="765" max="765" width="11.42578125" style="161" customWidth="1"/>
    <col min="766" max="767" width="0" style="161" hidden="1" customWidth="1"/>
    <col min="768" max="768" width="14.5703125" style="161" customWidth="1"/>
    <col min="769" max="774" width="0" style="161" hidden="1" customWidth="1"/>
    <col min="775" max="775" width="12.7109375" style="161" customWidth="1"/>
    <col min="776" max="776" width="0" style="161" hidden="1" customWidth="1"/>
    <col min="777" max="777" width="11.42578125" style="161" customWidth="1"/>
    <col min="778" max="778" width="9.140625" style="161" customWidth="1"/>
    <col min="779" max="779" width="13.7109375" style="161" customWidth="1"/>
    <col min="780" max="780" width="15.42578125" style="161" customWidth="1"/>
    <col min="781" max="1013" width="9.140625" style="161" customWidth="1"/>
    <col min="1014" max="1014" width="5.28515625" style="161" customWidth="1"/>
    <col min="1015" max="1015" width="47.7109375" style="161" customWidth="1"/>
    <col min="1016" max="1018" width="11.42578125" style="161"/>
    <col min="1019" max="1019" width="5.28515625" style="161" customWidth="1"/>
    <col min="1020" max="1020" width="53.7109375" style="161" customWidth="1"/>
    <col min="1021" max="1021" width="11.42578125" style="161" customWidth="1"/>
    <col min="1022" max="1023" width="0" style="161" hidden="1" customWidth="1"/>
    <col min="1024" max="1024" width="14.5703125" style="161" customWidth="1"/>
    <col min="1025" max="1030" width="0" style="161" hidden="1" customWidth="1"/>
    <col min="1031" max="1031" width="12.7109375" style="161" customWidth="1"/>
    <col min="1032" max="1032" width="0" style="161" hidden="1" customWidth="1"/>
    <col min="1033" max="1033" width="11.42578125" style="161" customWidth="1"/>
    <col min="1034" max="1034" width="9.140625" style="161" customWidth="1"/>
    <col min="1035" max="1035" width="13.7109375" style="161" customWidth="1"/>
    <col min="1036" max="1036" width="15.42578125" style="161" customWidth="1"/>
    <col min="1037" max="1269" width="9.140625" style="161" customWidth="1"/>
    <col min="1270" max="1270" width="5.28515625" style="161" customWidth="1"/>
    <col min="1271" max="1271" width="47.7109375" style="161" customWidth="1"/>
    <col min="1272" max="1274" width="11.42578125" style="161"/>
    <col min="1275" max="1275" width="5.28515625" style="161" customWidth="1"/>
    <col min="1276" max="1276" width="53.7109375" style="161" customWidth="1"/>
    <col min="1277" max="1277" width="11.42578125" style="161" customWidth="1"/>
    <col min="1278" max="1279" width="0" style="161" hidden="1" customWidth="1"/>
    <col min="1280" max="1280" width="14.5703125" style="161" customWidth="1"/>
    <col min="1281" max="1286" width="0" style="161" hidden="1" customWidth="1"/>
    <col min="1287" max="1287" width="12.7109375" style="161" customWidth="1"/>
    <col min="1288" max="1288" width="0" style="161" hidden="1" customWidth="1"/>
    <col min="1289" max="1289" width="11.42578125" style="161" customWidth="1"/>
    <col min="1290" max="1290" width="9.140625" style="161" customWidth="1"/>
    <col min="1291" max="1291" width="13.7109375" style="161" customWidth="1"/>
    <col min="1292" max="1292" width="15.42578125" style="161" customWidth="1"/>
    <col min="1293" max="1525" width="9.140625" style="161" customWidth="1"/>
    <col min="1526" max="1526" width="5.28515625" style="161" customWidth="1"/>
    <col min="1527" max="1527" width="47.7109375" style="161" customWidth="1"/>
    <col min="1528" max="1530" width="11.42578125" style="161"/>
    <col min="1531" max="1531" width="5.28515625" style="161" customWidth="1"/>
    <col min="1532" max="1532" width="53.7109375" style="161" customWidth="1"/>
    <col min="1533" max="1533" width="11.42578125" style="161" customWidth="1"/>
    <col min="1534" max="1535" width="0" style="161" hidden="1" customWidth="1"/>
    <col min="1536" max="1536" width="14.5703125" style="161" customWidth="1"/>
    <col min="1537" max="1542" width="0" style="161" hidden="1" customWidth="1"/>
    <col min="1543" max="1543" width="12.7109375" style="161" customWidth="1"/>
    <col min="1544" max="1544" width="0" style="161" hidden="1" customWidth="1"/>
    <col min="1545" max="1545" width="11.42578125" style="161" customWidth="1"/>
    <col min="1546" max="1546" width="9.140625" style="161" customWidth="1"/>
    <col min="1547" max="1547" width="13.7109375" style="161" customWidth="1"/>
    <col min="1548" max="1548" width="15.42578125" style="161" customWidth="1"/>
    <col min="1549" max="1781" width="9.140625" style="161" customWidth="1"/>
    <col min="1782" max="1782" width="5.28515625" style="161" customWidth="1"/>
    <col min="1783" max="1783" width="47.7109375" style="161" customWidth="1"/>
    <col min="1784" max="1786" width="11.42578125" style="161"/>
    <col min="1787" max="1787" width="5.28515625" style="161" customWidth="1"/>
    <col min="1788" max="1788" width="53.7109375" style="161" customWidth="1"/>
    <col min="1789" max="1789" width="11.42578125" style="161" customWidth="1"/>
    <col min="1790" max="1791" width="0" style="161" hidden="1" customWidth="1"/>
    <col min="1792" max="1792" width="14.5703125" style="161" customWidth="1"/>
    <col min="1793" max="1798" width="0" style="161" hidden="1" customWidth="1"/>
    <col min="1799" max="1799" width="12.7109375" style="161" customWidth="1"/>
    <col min="1800" max="1800" width="0" style="161" hidden="1" customWidth="1"/>
    <col min="1801" max="1801" width="11.42578125" style="161" customWidth="1"/>
    <col min="1802" max="1802" width="9.140625" style="161" customWidth="1"/>
    <col min="1803" max="1803" width="13.7109375" style="161" customWidth="1"/>
    <col min="1804" max="1804" width="15.42578125" style="161" customWidth="1"/>
    <col min="1805" max="2037" width="9.140625" style="161" customWidth="1"/>
    <col min="2038" max="2038" width="5.28515625" style="161" customWidth="1"/>
    <col min="2039" max="2039" width="47.7109375" style="161" customWidth="1"/>
    <col min="2040" max="2042" width="11.42578125" style="161"/>
    <col min="2043" max="2043" width="5.28515625" style="161" customWidth="1"/>
    <col min="2044" max="2044" width="53.7109375" style="161" customWidth="1"/>
    <col min="2045" max="2045" width="11.42578125" style="161" customWidth="1"/>
    <col min="2046" max="2047" width="0" style="161" hidden="1" customWidth="1"/>
    <col min="2048" max="2048" width="14.5703125" style="161" customWidth="1"/>
    <col min="2049" max="2054" width="0" style="161" hidden="1" customWidth="1"/>
    <col min="2055" max="2055" width="12.7109375" style="161" customWidth="1"/>
    <col min="2056" max="2056" width="0" style="161" hidden="1" customWidth="1"/>
    <col min="2057" max="2057" width="11.42578125" style="161" customWidth="1"/>
    <col min="2058" max="2058" width="9.140625" style="161" customWidth="1"/>
    <col min="2059" max="2059" width="13.7109375" style="161" customWidth="1"/>
    <col min="2060" max="2060" width="15.42578125" style="161" customWidth="1"/>
    <col min="2061" max="2293" width="9.140625" style="161" customWidth="1"/>
    <col min="2294" max="2294" width="5.28515625" style="161" customWidth="1"/>
    <col min="2295" max="2295" width="47.7109375" style="161" customWidth="1"/>
    <col min="2296" max="2298" width="11.42578125" style="161"/>
    <col min="2299" max="2299" width="5.28515625" style="161" customWidth="1"/>
    <col min="2300" max="2300" width="53.7109375" style="161" customWidth="1"/>
    <col min="2301" max="2301" width="11.42578125" style="161" customWidth="1"/>
    <col min="2302" max="2303" width="0" style="161" hidden="1" customWidth="1"/>
    <col min="2304" max="2304" width="14.5703125" style="161" customWidth="1"/>
    <col min="2305" max="2310" width="0" style="161" hidden="1" customWidth="1"/>
    <col min="2311" max="2311" width="12.7109375" style="161" customWidth="1"/>
    <col min="2312" max="2312" width="0" style="161" hidden="1" customWidth="1"/>
    <col min="2313" max="2313" width="11.42578125" style="161" customWidth="1"/>
    <col min="2314" max="2314" width="9.140625" style="161" customWidth="1"/>
    <col min="2315" max="2315" width="13.7109375" style="161" customWidth="1"/>
    <col min="2316" max="2316" width="15.42578125" style="161" customWidth="1"/>
    <col min="2317" max="2549" width="9.140625" style="161" customWidth="1"/>
    <col min="2550" max="2550" width="5.28515625" style="161" customWidth="1"/>
    <col min="2551" max="2551" width="47.7109375" style="161" customWidth="1"/>
    <col min="2552" max="2554" width="11.42578125" style="161"/>
    <col min="2555" max="2555" width="5.28515625" style="161" customWidth="1"/>
    <col min="2556" max="2556" width="53.7109375" style="161" customWidth="1"/>
    <col min="2557" max="2557" width="11.42578125" style="161" customWidth="1"/>
    <col min="2558" max="2559" width="0" style="161" hidden="1" customWidth="1"/>
    <col min="2560" max="2560" width="14.5703125" style="161" customWidth="1"/>
    <col min="2561" max="2566" width="0" style="161" hidden="1" customWidth="1"/>
    <col min="2567" max="2567" width="12.7109375" style="161" customWidth="1"/>
    <col min="2568" max="2568" width="0" style="161" hidden="1" customWidth="1"/>
    <col min="2569" max="2569" width="11.42578125" style="161" customWidth="1"/>
    <col min="2570" max="2570" width="9.140625" style="161" customWidth="1"/>
    <col min="2571" max="2571" width="13.7109375" style="161" customWidth="1"/>
    <col min="2572" max="2572" width="15.42578125" style="161" customWidth="1"/>
    <col min="2573" max="2805" width="9.140625" style="161" customWidth="1"/>
    <col min="2806" max="2806" width="5.28515625" style="161" customWidth="1"/>
    <col min="2807" max="2807" width="47.7109375" style="161" customWidth="1"/>
    <col min="2808" max="2810" width="11.42578125" style="161"/>
    <col min="2811" max="2811" width="5.28515625" style="161" customWidth="1"/>
    <col min="2812" max="2812" width="53.7109375" style="161" customWidth="1"/>
    <col min="2813" max="2813" width="11.42578125" style="161" customWidth="1"/>
    <col min="2814" max="2815" width="0" style="161" hidden="1" customWidth="1"/>
    <col min="2816" max="2816" width="14.5703125" style="161" customWidth="1"/>
    <col min="2817" max="2822" width="0" style="161" hidden="1" customWidth="1"/>
    <col min="2823" max="2823" width="12.7109375" style="161" customWidth="1"/>
    <col min="2824" max="2824" width="0" style="161" hidden="1" customWidth="1"/>
    <col min="2825" max="2825" width="11.42578125" style="161" customWidth="1"/>
    <col min="2826" max="2826" width="9.140625" style="161" customWidth="1"/>
    <col min="2827" max="2827" width="13.7109375" style="161" customWidth="1"/>
    <col min="2828" max="2828" width="15.42578125" style="161" customWidth="1"/>
    <col min="2829" max="3061" width="9.140625" style="161" customWidth="1"/>
    <col min="3062" max="3062" width="5.28515625" style="161" customWidth="1"/>
    <col min="3063" max="3063" width="47.7109375" style="161" customWidth="1"/>
    <col min="3064" max="3066" width="11.42578125" style="161"/>
    <col min="3067" max="3067" width="5.28515625" style="161" customWidth="1"/>
    <col min="3068" max="3068" width="53.7109375" style="161" customWidth="1"/>
    <col min="3069" max="3069" width="11.42578125" style="161" customWidth="1"/>
    <col min="3070" max="3071" width="0" style="161" hidden="1" customWidth="1"/>
    <col min="3072" max="3072" width="14.5703125" style="161" customWidth="1"/>
    <col min="3073" max="3078" width="0" style="161" hidden="1" customWidth="1"/>
    <col min="3079" max="3079" width="12.7109375" style="161" customWidth="1"/>
    <col min="3080" max="3080" width="0" style="161" hidden="1" customWidth="1"/>
    <col min="3081" max="3081" width="11.42578125" style="161" customWidth="1"/>
    <col min="3082" max="3082" width="9.140625" style="161" customWidth="1"/>
    <col min="3083" max="3083" width="13.7109375" style="161" customWidth="1"/>
    <col min="3084" max="3084" width="15.42578125" style="161" customWidth="1"/>
    <col min="3085" max="3317" width="9.140625" style="161" customWidth="1"/>
    <col min="3318" max="3318" width="5.28515625" style="161" customWidth="1"/>
    <col min="3319" max="3319" width="47.7109375" style="161" customWidth="1"/>
    <col min="3320" max="3322" width="11.42578125" style="161"/>
    <col min="3323" max="3323" width="5.28515625" style="161" customWidth="1"/>
    <col min="3324" max="3324" width="53.7109375" style="161" customWidth="1"/>
    <col min="3325" max="3325" width="11.42578125" style="161" customWidth="1"/>
    <col min="3326" max="3327" width="0" style="161" hidden="1" customWidth="1"/>
    <col min="3328" max="3328" width="14.5703125" style="161" customWidth="1"/>
    <col min="3329" max="3334" width="0" style="161" hidden="1" customWidth="1"/>
    <col min="3335" max="3335" width="12.7109375" style="161" customWidth="1"/>
    <col min="3336" max="3336" width="0" style="161" hidden="1" customWidth="1"/>
    <col min="3337" max="3337" width="11.42578125" style="161" customWidth="1"/>
    <col min="3338" max="3338" width="9.140625" style="161" customWidth="1"/>
    <col min="3339" max="3339" width="13.7109375" style="161" customWidth="1"/>
    <col min="3340" max="3340" width="15.42578125" style="161" customWidth="1"/>
    <col min="3341" max="3573" width="9.140625" style="161" customWidth="1"/>
    <col min="3574" max="3574" width="5.28515625" style="161" customWidth="1"/>
    <col min="3575" max="3575" width="47.7109375" style="161" customWidth="1"/>
    <col min="3576" max="3578" width="11.42578125" style="161"/>
    <col min="3579" max="3579" width="5.28515625" style="161" customWidth="1"/>
    <col min="3580" max="3580" width="53.7109375" style="161" customWidth="1"/>
    <col min="3581" max="3581" width="11.42578125" style="161" customWidth="1"/>
    <col min="3582" max="3583" width="0" style="161" hidden="1" customWidth="1"/>
    <col min="3584" max="3584" width="14.5703125" style="161" customWidth="1"/>
    <col min="3585" max="3590" width="0" style="161" hidden="1" customWidth="1"/>
    <col min="3591" max="3591" width="12.7109375" style="161" customWidth="1"/>
    <col min="3592" max="3592" width="0" style="161" hidden="1" customWidth="1"/>
    <col min="3593" max="3593" width="11.42578125" style="161" customWidth="1"/>
    <col min="3594" max="3594" width="9.140625" style="161" customWidth="1"/>
    <col min="3595" max="3595" width="13.7109375" style="161" customWidth="1"/>
    <col min="3596" max="3596" width="15.42578125" style="161" customWidth="1"/>
    <col min="3597" max="3829" width="9.140625" style="161" customWidth="1"/>
    <col min="3830" max="3830" width="5.28515625" style="161" customWidth="1"/>
    <col min="3831" max="3831" width="47.7109375" style="161" customWidth="1"/>
    <col min="3832" max="3834" width="11.42578125" style="161"/>
    <col min="3835" max="3835" width="5.28515625" style="161" customWidth="1"/>
    <col min="3836" max="3836" width="53.7109375" style="161" customWidth="1"/>
    <col min="3837" max="3837" width="11.42578125" style="161" customWidth="1"/>
    <col min="3838" max="3839" width="0" style="161" hidden="1" customWidth="1"/>
    <col min="3840" max="3840" width="14.5703125" style="161" customWidth="1"/>
    <col min="3841" max="3846" width="0" style="161" hidden="1" customWidth="1"/>
    <col min="3847" max="3847" width="12.7109375" style="161" customWidth="1"/>
    <col min="3848" max="3848" width="0" style="161" hidden="1" customWidth="1"/>
    <col min="3849" max="3849" width="11.42578125" style="161" customWidth="1"/>
    <col min="3850" max="3850" width="9.140625" style="161" customWidth="1"/>
    <col min="3851" max="3851" width="13.7109375" style="161" customWidth="1"/>
    <col min="3852" max="3852" width="15.42578125" style="161" customWidth="1"/>
    <col min="3853" max="4085" width="9.140625" style="161" customWidth="1"/>
    <col min="4086" max="4086" width="5.28515625" style="161" customWidth="1"/>
    <col min="4087" max="4087" width="47.7109375" style="161" customWidth="1"/>
    <col min="4088" max="4090" width="11.42578125" style="161"/>
    <col min="4091" max="4091" width="5.28515625" style="161" customWidth="1"/>
    <col min="4092" max="4092" width="53.7109375" style="161" customWidth="1"/>
    <col min="4093" max="4093" width="11.42578125" style="161" customWidth="1"/>
    <col min="4094" max="4095" width="0" style="161" hidden="1" customWidth="1"/>
    <col min="4096" max="4096" width="14.5703125" style="161" customWidth="1"/>
    <col min="4097" max="4102" width="0" style="161" hidden="1" customWidth="1"/>
    <col min="4103" max="4103" width="12.7109375" style="161" customWidth="1"/>
    <col min="4104" max="4104" width="0" style="161" hidden="1" customWidth="1"/>
    <col min="4105" max="4105" width="11.42578125" style="161" customWidth="1"/>
    <col min="4106" max="4106" width="9.140625" style="161" customWidth="1"/>
    <col min="4107" max="4107" width="13.7109375" style="161" customWidth="1"/>
    <col min="4108" max="4108" width="15.42578125" style="161" customWidth="1"/>
    <col min="4109" max="4341" width="9.140625" style="161" customWidth="1"/>
    <col min="4342" max="4342" width="5.28515625" style="161" customWidth="1"/>
    <col min="4343" max="4343" width="47.7109375" style="161" customWidth="1"/>
    <col min="4344" max="4346" width="11.42578125" style="161"/>
    <col min="4347" max="4347" width="5.28515625" style="161" customWidth="1"/>
    <col min="4348" max="4348" width="53.7109375" style="161" customWidth="1"/>
    <col min="4349" max="4349" width="11.42578125" style="161" customWidth="1"/>
    <col min="4350" max="4351" width="0" style="161" hidden="1" customWidth="1"/>
    <col min="4352" max="4352" width="14.5703125" style="161" customWidth="1"/>
    <col min="4353" max="4358" width="0" style="161" hidden="1" customWidth="1"/>
    <col min="4359" max="4359" width="12.7109375" style="161" customWidth="1"/>
    <col min="4360" max="4360" width="0" style="161" hidden="1" customWidth="1"/>
    <col min="4361" max="4361" width="11.42578125" style="161" customWidth="1"/>
    <col min="4362" max="4362" width="9.140625" style="161" customWidth="1"/>
    <col min="4363" max="4363" width="13.7109375" style="161" customWidth="1"/>
    <col min="4364" max="4364" width="15.42578125" style="161" customWidth="1"/>
    <col min="4365" max="4597" width="9.140625" style="161" customWidth="1"/>
    <col min="4598" max="4598" width="5.28515625" style="161" customWidth="1"/>
    <col min="4599" max="4599" width="47.7109375" style="161" customWidth="1"/>
    <col min="4600" max="4602" width="11.42578125" style="161"/>
    <col min="4603" max="4603" width="5.28515625" style="161" customWidth="1"/>
    <col min="4604" max="4604" width="53.7109375" style="161" customWidth="1"/>
    <col min="4605" max="4605" width="11.42578125" style="161" customWidth="1"/>
    <col min="4606" max="4607" width="0" style="161" hidden="1" customWidth="1"/>
    <col min="4608" max="4608" width="14.5703125" style="161" customWidth="1"/>
    <col min="4609" max="4614" width="0" style="161" hidden="1" customWidth="1"/>
    <col min="4615" max="4615" width="12.7109375" style="161" customWidth="1"/>
    <col min="4616" max="4616" width="0" style="161" hidden="1" customWidth="1"/>
    <col min="4617" max="4617" width="11.42578125" style="161" customWidth="1"/>
    <col min="4618" max="4618" width="9.140625" style="161" customWidth="1"/>
    <col min="4619" max="4619" width="13.7109375" style="161" customWidth="1"/>
    <col min="4620" max="4620" width="15.42578125" style="161" customWidth="1"/>
    <col min="4621" max="4853" width="9.140625" style="161" customWidth="1"/>
    <col min="4854" max="4854" width="5.28515625" style="161" customWidth="1"/>
    <col min="4855" max="4855" width="47.7109375" style="161" customWidth="1"/>
    <col min="4856" max="4858" width="11.42578125" style="161"/>
    <col min="4859" max="4859" width="5.28515625" style="161" customWidth="1"/>
    <col min="4860" max="4860" width="53.7109375" style="161" customWidth="1"/>
    <col min="4861" max="4861" width="11.42578125" style="161" customWidth="1"/>
    <col min="4862" max="4863" width="0" style="161" hidden="1" customWidth="1"/>
    <col min="4864" max="4864" width="14.5703125" style="161" customWidth="1"/>
    <col min="4865" max="4870" width="0" style="161" hidden="1" customWidth="1"/>
    <col min="4871" max="4871" width="12.7109375" style="161" customWidth="1"/>
    <col min="4872" max="4872" width="0" style="161" hidden="1" customWidth="1"/>
    <col min="4873" max="4873" width="11.42578125" style="161" customWidth="1"/>
    <col min="4874" max="4874" width="9.140625" style="161" customWidth="1"/>
    <col min="4875" max="4875" width="13.7109375" style="161" customWidth="1"/>
    <col min="4876" max="4876" width="15.42578125" style="161" customWidth="1"/>
    <col min="4877" max="5109" width="9.140625" style="161" customWidth="1"/>
    <col min="5110" max="5110" width="5.28515625" style="161" customWidth="1"/>
    <col min="5111" max="5111" width="47.7109375" style="161" customWidth="1"/>
    <col min="5112" max="5114" width="11.42578125" style="161"/>
    <col min="5115" max="5115" width="5.28515625" style="161" customWidth="1"/>
    <col min="5116" max="5116" width="53.7109375" style="161" customWidth="1"/>
    <col min="5117" max="5117" width="11.42578125" style="161" customWidth="1"/>
    <col min="5118" max="5119" width="0" style="161" hidden="1" customWidth="1"/>
    <col min="5120" max="5120" width="14.5703125" style="161" customWidth="1"/>
    <col min="5121" max="5126" width="0" style="161" hidden="1" customWidth="1"/>
    <col min="5127" max="5127" width="12.7109375" style="161" customWidth="1"/>
    <col min="5128" max="5128" width="0" style="161" hidden="1" customWidth="1"/>
    <col min="5129" max="5129" width="11.42578125" style="161" customWidth="1"/>
    <col min="5130" max="5130" width="9.140625" style="161" customWidth="1"/>
    <col min="5131" max="5131" width="13.7109375" style="161" customWidth="1"/>
    <col min="5132" max="5132" width="15.42578125" style="161" customWidth="1"/>
    <col min="5133" max="5365" width="9.140625" style="161" customWidth="1"/>
    <col min="5366" max="5366" width="5.28515625" style="161" customWidth="1"/>
    <col min="5367" max="5367" width="47.7109375" style="161" customWidth="1"/>
    <col min="5368" max="5370" width="11.42578125" style="161"/>
    <col min="5371" max="5371" width="5.28515625" style="161" customWidth="1"/>
    <col min="5372" max="5372" width="53.7109375" style="161" customWidth="1"/>
    <col min="5373" max="5373" width="11.42578125" style="161" customWidth="1"/>
    <col min="5374" max="5375" width="0" style="161" hidden="1" customWidth="1"/>
    <col min="5376" max="5376" width="14.5703125" style="161" customWidth="1"/>
    <col min="5377" max="5382" width="0" style="161" hidden="1" customWidth="1"/>
    <col min="5383" max="5383" width="12.7109375" style="161" customWidth="1"/>
    <col min="5384" max="5384" width="0" style="161" hidden="1" customWidth="1"/>
    <col min="5385" max="5385" width="11.42578125" style="161" customWidth="1"/>
    <col min="5386" max="5386" width="9.140625" style="161" customWidth="1"/>
    <col min="5387" max="5387" width="13.7109375" style="161" customWidth="1"/>
    <col min="5388" max="5388" width="15.42578125" style="161" customWidth="1"/>
    <col min="5389" max="5621" width="9.140625" style="161" customWidth="1"/>
    <col min="5622" max="5622" width="5.28515625" style="161" customWidth="1"/>
    <col min="5623" max="5623" width="47.7109375" style="161" customWidth="1"/>
    <col min="5624" max="5626" width="11.42578125" style="161"/>
    <col min="5627" max="5627" width="5.28515625" style="161" customWidth="1"/>
    <col min="5628" max="5628" width="53.7109375" style="161" customWidth="1"/>
    <col min="5629" max="5629" width="11.42578125" style="161" customWidth="1"/>
    <col min="5630" max="5631" width="0" style="161" hidden="1" customWidth="1"/>
    <col min="5632" max="5632" width="14.5703125" style="161" customWidth="1"/>
    <col min="5633" max="5638" width="0" style="161" hidden="1" customWidth="1"/>
    <col min="5639" max="5639" width="12.7109375" style="161" customWidth="1"/>
    <col min="5640" max="5640" width="0" style="161" hidden="1" customWidth="1"/>
    <col min="5641" max="5641" width="11.42578125" style="161" customWidth="1"/>
    <col min="5642" max="5642" width="9.140625" style="161" customWidth="1"/>
    <col min="5643" max="5643" width="13.7109375" style="161" customWidth="1"/>
    <col min="5644" max="5644" width="15.42578125" style="161" customWidth="1"/>
    <col min="5645" max="5877" width="9.140625" style="161" customWidth="1"/>
    <col min="5878" max="5878" width="5.28515625" style="161" customWidth="1"/>
    <col min="5879" max="5879" width="47.7109375" style="161" customWidth="1"/>
    <col min="5880" max="5882" width="11.42578125" style="161"/>
    <col min="5883" max="5883" width="5.28515625" style="161" customWidth="1"/>
    <col min="5884" max="5884" width="53.7109375" style="161" customWidth="1"/>
    <col min="5885" max="5885" width="11.42578125" style="161" customWidth="1"/>
    <col min="5886" max="5887" width="0" style="161" hidden="1" customWidth="1"/>
    <col min="5888" max="5888" width="14.5703125" style="161" customWidth="1"/>
    <col min="5889" max="5894" width="0" style="161" hidden="1" customWidth="1"/>
    <col min="5895" max="5895" width="12.7109375" style="161" customWidth="1"/>
    <col min="5896" max="5896" width="0" style="161" hidden="1" customWidth="1"/>
    <col min="5897" max="5897" width="11.42578125" style="161" customWidth="1"/>
    <col min="5898" max="5898" width="9.140625" style="161" customWidth="1"/>
    <col min="5899" max="5899" width="13.7109375" style="161" customWidth="1"/>
    <col min="5900" max="5900" width="15.42578125" style="161" customWidth="1"/>
    <col min="5901" max="6133" width="9.140625" style="161" customWidth="1"/>
    <col min="6134" max="6134" width="5.28515625" style="161" customWidth="1"/>
    <col min="6135" max="6135" width="47.7109375" style="161" customWidth="1"/>
    <col min="6136" max="6138" width="11.42578125" style="161"/>
    <col min="6139" max="6139" width="5.28515625" style="161" customWidth="1"/>
    <col min="6140" max="6140" width="53.7109375" style="161" customWidth="1"/>
    <col min="6141" max="6141" width="11.42578125" style="161" customWidth="1"/>
    <col min="6142" max="6143" width="0" style="161" hidden="1" customWidth="1"/>
    <col min="6144" max="6144" width="14.5703125" style="161" customWidth="1"/>
    <col min="6145" max="6150" width="0" style="161" hidden="1" customWidth="1"/>
    <col min="6151" max="6151" width="12.7109375" style="161" customWidth="1"/>
    <col min="6152" max="6152" width="0" style="161" hidden="1" customWidth="1"/>
    <col min="6153" max="6153" width="11.42578125" style="161" customWidth="1"/>
    <col min="6154" max="6154" width="9.140625" style="161" customWidth="1"/>
    <col min="6155" max="6155" width="13.7109375" style="161" customWidth="1"/>
    <col min="6156" max="6156" width="15.42578125" style="161" customWidth="1"/>
    <col min="6157" max="6389" width="9.140625" style="161" customWidth="1"/>
    <col min="6390" max="6390" width="5.28515625" style="161" customWidth="1"/>
    <col min="6391" max="6391" width="47.7109375" style="161" customWidth="1"/>
    <col min="6392" max="6394" width="11.42578125" style="161"/>
    <col min="6395" max="6395" width="5.28515625" style="161" customWidth="1"/>
    <col min="6396" max="6396" width="53.7109375" style="161" customWidth="1"/>
    <col min="6397" max="6397" width="11.42578125" style="161" customWidth="1"/>
    <col min="6398" max="6399" width="0" style="161" hidden="1" customWidth="1"/>
    <col min="6400" max="6400" width="14.5703125" style="161" customWidth="1"/>
    <col min="6401" max="6406" width="0" style="161" hidden="1" customWidth="1"/>
    <col min="6407" max="6407" width="12.7109375" style="161" customWidth="1"/>
    <col min="6408" max="6408" width="0" style="161" hidden="1" customWidth="1"/>
    <col min="6409" max="6409" width="11.42578125" style="161" customWidth="1"/>
    <col min="6410" max="6410" width="9.140625" style="161" customWidth="1"/>
    <col min="6411" max="6411" width="13.7109375" style="161" customWidth="1"/>
    <col min="6412" max="6412" width="15.42578125" style="161" customWidth="1"/>
    <col min="6413" max="6645" width="9.140625" style="161" customWidth="1"/>
    <col min="6646" max="6646" width="5.28515625" style="161" customWidth="1"/>
    <col min="6647" max="6647" width="47.7109375" style="161" customWidth="1"/>
    <col min="6648" max="6650" width="11.42578125" style="161"/>
    <col min="6651" max="6651" width="5.28515625" style="161" customWidth="1"/>
    <col min="6652" max="6652" width="53.7109375" style="161" customWidth="1"/>
    <col min="6653" max="6653" width="11.42578125" style="161" customWidth="1"/>
    <col min="6654" max="6655" width="0" style="161" hidden="1" customWidth="1"/>
    <col min="6656" max="6656" width="14.5703125" style="161" customWidth="1"/>
    <col min="6657" max="6662" width="0" style="161" hidden="1" customWidth="1"/>
    <col min="6663" max="6663" width="12.7109375" style="161" customWidth="1"/>
    <col min="6664" max="6664" width="0" style="161" hidden="1" customWidth="1"/>
    <col min="6665" max="6665" width="11.42578125" style="161" customWidth="1"/>
    <col min="6666" max="6666" width="9.140625" style="161" customWidth="1"/>
    <col min="6667" max="6667" width="13.7109375" style="161" customWidth="1"/>
    <col min="6668" max="6668" width="15.42578125" style="161" customWidth="1"/>
    <col min="6669" max="6901" width="9.140625" style="161" customWidth="1"/>
    <col min="6902" max="6902" width="5.28515625" style="161" customWidth="1"/>
    <col min="6903" max="6903" width="47.7109375" style="161" customWidth="1"/>
    <col min="6904" max="6906" width="11.42578125" style="161"/>
    <col min="6907" max="6907" width="5.28515625" style="161" customWidth="1"/>
    <col min="6908" max="6908" width="53.7109375" style="161" customWidth="1"/>
    <col min="6909" max="6909" width="11.42578125" style="161" customWidth="1"/>
    <col min="6910" max="6911" width="0" style="161" hidden="1" customWidth="1"/>
    <col min="6912" max="6912" width="14.5703125" style="161" customWidth="1"/>
    <col min="6913" max="6918" width="0" style="161" hidden="1" customWidth="1"/>
    <col min="6919" max="6919" width="12.7109375" style="161" customWidth="1"/>
    <col min="6920" max="6920" width="0" style="161" hidden="1" customWidth="1"/>
    <col min="6921" max="6921" width="11.42578125" style="161" customWidth="1"/>
    <col min="6922" max="6922" width="9.140625" style="161" customWidth="1"/>
    <col min="6923" max="6923" width="13.7109375" style="161" customWidth="1"/>
    <col min="6924" max="6924" width="15.42578125" style="161" customWidth="1"/>
    <col min="6925" max="7157" width="9.140625" style="161" customWidth="1"/>
    <col min="7158" max="7158" width="5.28515625" style="161" customWidth="1"/>
    <col min="7159" max="7159" width="47.7109375" style="161" customWidth="1"/>
    <col min="7160" max="7162" width="11.42578125" style="161"/>
    <col min="7163" max="7163" width="5.28515625" style="161" customWidth="1"/>
    <col min="7164" max="7164" width="53.7109375" style="161" customWidth="1"/>
    <col min="7165" max="7165" width="11.42578125" style="161" customWidth="1"/>
    <col min="7166" max="7167" width="0" style="161" hidden="1" customWidth="1"/>
    <col min="7168" max="7168" width="14.5703125" style="161" customWidth="1"/>
    <col min="7169" max="7174" width="0" style="161" hidden="1" customWidth="1"/>
    <col min="7175" max="7175" width="12.7109375" style="161" customWidth="1"/>
    <col min="7176" max="7176" width="0" style="161" hidden="1" customWidth="1"/>
    <col min="7177" max="7177" width="11.42578125" style="161" customWidth="1"/>
    <col min="7178" max="7178" width="9.140625" style="161" customWidth="1"/>
    <col min="7179" max="7179" width="13.7109375" style="161" customWidth="1"/>
    <col min="7180" max="7180" width="15.42578125" style="161" customWidth="1"/>
    <col min="7181" max="7413" width="9.140625" style="161" customWidth="1"/>
    <col min="7414" max="7414" width="5.28515625" style="161" customWidth="1"/>
    <col min="7415" max="7415" width="47.7109375" style="161" customWidth="1"/>
    <col min="7416" max="7418" width="11.42578125" style="161"/>
    <col min="7419" max="7419" width="5.28515625" style="161" customWidth="1"/>
    <col min="7420" max="7420" width="53.7109375" style="161" customWidth="1"/>
    <col min="7421" max="7421" width="11.42578125" style="161" customWidth="1"/>
    <col min="7422" max="7423" width="0" style="161" hidden="1" customWidth="1"/>
    <col min="7424" max="7424" width="14.5703125" style="161" customWidth="1"/>
    <col min="7425" max="7430" width="0" style="161" hidden="1" customWidth="1"/>
    <col min="7431" max="7431" width="12.7109375" style="161" customWidth="1"/>
    <col min="7432" max="7432" width="0" style="161" hidden="1" customWidth="1"/>
    <col min="7433" max="7433" width="11.42578125" style="161" customWidth="1"/>
    <col min="7434" max="7434" width="9.140625" style="161" customWidth="1"/>
    <col min="7435" max="7435" width="13.7109375" style="161" customWidth="1"/>
    <col min="7436" max="7436" width="15.42578125" style="161" customWidth="1"/>
    <col min="7437" max="7669" width="9.140625" style="161" customWidth="1"/>
    <col min="7670" max="7670" width="5.28515625" style="161" customWidth="1"/>
    <col min="7671" max="7671" width="47.7109375" style="161" customWidth="1"/>
    <col min="7672" max="7674" width="11.42578125" style="161"/>
    <col min="7675" max="7675" width="5.28515625" style="161" customWidth="1"/>
    <col min="7676" max="7676" width="53.7109375" style="161" customWidth="1"/>
    <col min="7677" max="7677" width="11.42578125" style="161" customWidth="1"/>
    <col min="7678" max="7679" width="0" style="161" hidden="1" customWidth="1"/>
    <col min="7680" max="7680" width="14.5703125" style="161" customWidth="1"/>
    <col min="7681" max="7686" width="0" style="161" hidden="1" customWidth="1"/>
    <col min="7687" max="7687" width="12.7109375" style="161" customWidth="1"/>
    <col min="7688" max="7688" width="0" style="161" hidden="1" customWidth="1"/>
    <col min="7689" max="7689" width="11.42578125" style="161" customWidth="1"/>
    <col min="7690" max="7690" width="9.140625" style="161" customWidth="1"/>
    <col min="7691" max="7691" width="13.7109375" style="161" customWidth="1"/>
    <col min="7692" max="7692" width="15.42578125" style="161" customWidth="1"/>
    <col min="7693" max="7925" width="9.140625" style="161" customWidth="1"/>
    <col min="7926" max="7926" width="5.28515625" style="161" customWidth="1"/>
    <col min="7927" max="7927" width="47.7109375" style="161" customWidth="1"/>
    <col min="7928" max="7930" width="11.42578125" style="161"/>
    <col min="7931" max="7931" width="5.28515625" style="161" customWidth="1"/>
    <col min="7932" max="7932" width="53.7109375" style="161" customWidth="1"/>
    <col min="7933" max="7933" width="11.42578125" style="161" customWidth="1"/>
    <col min="7934" max="7935" width="0" style="161" hidden="1" customWidth="1"/>
    <col min="7936" max="7936" width="14.5703125" style="161" customWidth="1"/>
    <col min="7937" max="7942" width="0" style="161" hidden="1" customWidth="1"/>
    <col min="7943" max="7943" width="12.7109375" style="161" customWidth="1"/>
    <col min="7944" max="7944" width="0" style="161" hidden="1" customWidth="1"/>
    <col min="7945" max="7945" width="11.42578125" style="161" customWidth="1"/>
    <col min="7946" max="7946" width="9.140625" style="161" customWidth="1"/>
    <col min="7947" max="7947" width="13.7109375" style="161" customWidth="1"/>
    <col min="7948" max="7948" width="15.42578125" style="161" customWidth="1"/>
    <col min="7949" max="8181" width="9.140625" style="161" customWidth="1"/>
    <col min="8182" max="8182" width="5.28515625" style="161" customWidth="1"/>
    <col min="8183" max="8183" width="47.7109375" style="161" customWidth="1"/>
    <col min="8184" max="8186" width="11.42578125" style="161"/>
    <col min="8187" max="8187" width="5.28515625" style="161" customWidth="1"/>
    <col min="8188" max="8188" width="53.7109375" style="161" customWidth="1"/>
    <col min="8189" max="8189" width="11.42578125" style="161" customWidth="1"/>
    <col min="8190" max="8191" width="0" style="161" hidden="1" customWidth="1"/>
    <col min="8192" max="8192" width="14.5703125" style="161" customWidth="1"/>
    <col min="8193" max="8198" width="0" style="161" hidden="1" customWidth="1"/>
    <col min="8199" max="8199" width="12.7109375" style="161" customWidth="1"/>
    <col min="8200" max="8200" width="0" style="161" hidden="1" customWidth="1"/>
    <col min="8201" max="8201" width="11.42578125" style="161" customWidth="1"/>
    <col min="8202" max="8202" width="9.140625" style="161" customWidth="1"/>
    <col min="8203" max="8203" width="13.7109375" style="161" customWidth="1"/>
    <col min="8204" max="8204" width="15.42578125" style="161" customWidth="1"/>
    <col min="8205" max="8437" width="9.140625" style="161" customWidth="1"/>
    <col min="8438" max="8438" width="5.28515625" style="161" customWidth="1"/>
    <col min="8439" max="8439" width="47.7109375" style="161" customWidth="1"/>
    <col min="8440" max="8442" width="11.42578125" style="161"/>
    <col min="8443" max="8443" width="5.28515625" style="161" customWidth="1"/>
    <col min="8444" max="8444" width="53.7109375" style="161" customWidth="1"/>
    <col min="8445" max="8445" width="11.42578125" style="161" customWidth="1"/>
    <col min="8446" max="8447" width="0" style="161" hidden="1" customWidth="1"/>
    <col min="8448" max="8448" width="14.5703125" style="161" customWidth="1"/>
    <col min="8449" max="8454" width="0" style="161" hidden="1" customWidth="1"/>
    <col min="8455" max="8455" width="12.7109375" style="161" customWidth="1"/>
    <col min="8456" max="8456" width="0" style="161" hidden="1" customWidth="1"/>
    <col min="8457" max="8457" width="11.42578125" style="161" customWidth="1"/>
    <col min="8458" max="8458" width="9.140625" style="161" customWidth="1"/>
    <col min="8459" max="8459" width="13.7109375" style="161" customWidth="1"/>
    <col min="8460" max="8460" width="15.42578125" style="161" customWidth="1"/>
    <col min="8461" max="8693" width="9.140625" style="161" customWidth="1"/>
    <col min="8694" max="8694" width="5.28515625" style="161" customWidth="1"/>
    <col min="8695" max="8695" width="47.7109375" style="161" customWidth="1"/>
    <col min="8696" max="8698" width="11.42578125" style="161"/>
    <col min="8699" max="8699" width="5.28515625" style="161" customWidth="1"/>
    <col min="8700" max="8700" width="53.7109375" style="161" customWidth="1"/>
    <col min="8701" max="8701" width="11.42578125" style="161" customWidth="1"/>
    <col min="8702" max="8703" width="0" style="161" hidden="1" customWidth="1"/>
    <col min="8704" max="8704" width="14.5703125" style="161" customWidth="1"/>
    <col min="8705" max="8710" width="0" style="161" hidden="1" customWidth="1"/>
    <col min="8711" max="8711" width="12.7109375" style="161" customWidth="1"/>
    <col min="8712" max="8712" width="0" style="161" hidden="1" customWidth="1"/>
    <col min="8713" max="8713" width="11.42578125" style="161" customWidth="1"/>
    <col min="8714" max="8714" width="9.140625" style="161" customWidth="1"/>
    <col min="8715" max="8715" width="13.7109375" style="161" customWidth="1"/>
    <col min="8716" max="8716" width="15.42578125" style="161" customWidth="1"/>
    <col min="8717" max="8949" width="9.140625" style="161" customWidth="1"/>
    <col min="8950" max="8950" width="5.28515625" style="161" customWidth="1"/>
    <col min="8951" max="8951" width="47.7109375" style="161" customWidth="1"/>
    <col min="8952" max="8954" width="11.42578125" style="161"/>
    <col min="8955" max="8955" width="5.28515625" style="161" customWidth="1"/>
    <col min="8956" max="8956" width="53.7109375" style="161" customWidth="1"/>
    <col min="8957" max="8957" width="11.42578125" style="161" customWidth="1"/>
    <col min="8958" max="8959" width="0" style="161" hidden="1" customWidth="1"/>
    <col min="8960" max="8960" width="14.5703125" style="161" customWidth="1"/>
    <col min="8961" max="8966" width="0" style="161" hidden="1" customWidth="1"/>
    <col min="8967" max="8967" width="12.7109375" style="161" customWidth="1"/>
    <col min="8968" max="8968" width="0" style="161" hidden="1" customWidth="1"/>
    <col min="8969" max="8969" width="11.42578125" style="161" customWidth="1"/>
    <col min="8970" max="8970" width="9.140625" style="161" customWidth="1"/>
    <col min="8971" max="8971" width="13.7109375" style="161" customWidth="1"/>
    <col min="8972" max="8972" width="15.42578125" style="161" customWidth="1"/>
    <col min="8973" max="9205" width="9.140625" style="161" customWidth="1"/>
    <col min="9206" max="9206" width="5.28515625" style="161" customWidth="1"/>
    <col min="9207" max="9207" width="47.7109375" style="161" customWidth="1"/>
    <col min="9208" max="9210" width="11.42578125" style="161"/>
    <col min="9211" max="9211" width="5.28515625" style="161" customWidth="1"/>
    <col min="9212" max="9212" width="53.7109375" style="161" customWidth="1"/>
    <col min="9213" max="9213" width="11.42578125" style="161" customWidth="1"/>
    <col min="9214" max="9215" width="0" style="161" hidden="1" customWidth="1"/>
    <col min="9216" max="9216" width="14.5703125" style="161" customWidth="1"/>
    <col min="9217" max="9222" width="0" style="161" hidden="1" customWidth="1"/>
    <col min="9223" max="9223" width="12.7109375" style="161" customWidth="1"/>
    <col min="9224" max="9224" width="0" style="161" hidden="1" customWidth="1"/>
    <col min="9225" max="9225" width="11.42578125" style="161" customWidth="1"/>
    <col min="9226" max="9226" width="9.140625" style="161" customWidth="1"/>
    <col min="9227" max="9227" width="13.7109375" style="161" customWidth="1"/>
    <col min="9228" max="9228" width="15.42578125" style="161" customWidth="1"/>
    <col min="9229" max="9461" width="9.140625" style="161" customWidth="1"/>
    <col min="9462" max="9462" width="5.28515625" style="161" customWidth="1"/>
    <col min="9463" max="9463" width="47.7109375" style="161" customWidth="1"/>
    <col min="9464" max="9466" width="11.42578125" style="161"/>
    <col min="9467" max="9467" width="5.28515625" style="161" customWidth="1"/>
    <col min="9468" max="9468" width="53.7109375" style="161" customWidth="1"/>
    <col min="9469" max="9469" width="11.42578125" style="161" customWidth="1"/>
    <col min="9470" max="9471" width="0" style="161" hidden="1" customWidth="1"/>
    <col min="9472" max="9472" width="14.5703125" style="161" customWidth="1"/>
    <col min="9473" max="9478" width="0" style="161" hidden="1" customWidth="1"/>
    <col min="9479" max="9479" width="12.7109375" style="161" customWidth="1"/>
    <col min="9480" max="9480" width="0" style="161" hidden="1" customWidth="1"/>
    <col min="9481" max="9481" width="11.42578125" style="161" customWidth="1"/>
    <col min="9482" max="9482" width="9.140625" style="161" customWidth="1"/>
    <col min="9483" max="9483" width="13.7109375" style="161" customWidth="1"/>
    <col min="9484" max="9484" width="15.42578125" style="161" customWidth="1"/>
    <col min="9485" max="9717" width="9.140625" style="161" customWidth="1"/>
    <col min="9718" max="9718" width="5.28515625" style="161" customWidth="1"/>
    <col min="9719" max="9719" width="47.7109375" style="161" customWidth="1"/>
    <col min="9720" max="9722" width="11.42578125" style="161"/>
    <col min="9723" max="9723" width="5.28515625" style="161" customWidth="1"/>
    <col min="9724" max="9724" width="53.7109375" style="161" customWidth="1"/>
    <col min="9725" max="9725" width="11.42578125" style="161" customWidth="1"/>
    <col min="9726" max="9727" width="0" style="161" hidden="1" customWidth="1"/>
    <col min="9728" max="9728" width="14.5703125" style="161" customWidth="1"/>
    <col min="9729" max="9734" width="0" style="161" hidden="1" customWidth="1"/>
    <col min="9735" max="9735" width="12.7109375" style="161" customWidth="1"/>
    <col min="9736" max="9736" width="0" style="161" hidden="1" customWidth="1"/>
    <col min="9737" max="9737" width="11.42578125" style="161" customWidth="1"/>
    <col min="9738" max="9738" width="9.140625" style="161" customWidth="1"/>
    <col min="9739" max="9739" width="13.7109375" style="161" customWidth="1"/>
    <col min="9740" max="9740" width="15.42578125" style="161" customWidth="1"/>
    <col min="9741" max="9973" width="9.140625" style="161" customWidth="1"/>
    <col min="9974" max="9974" width="5.28515625" style="161" customWidth="1"/>
    <col min="9975" max="9975" width="47.7109375" style="161" customWidth="1"/>
    <col min="9976" max="9978" width="11.42578125" style="161"/>
    <col min="9979" max="9979" width="5.28515625" style="161" customWidth="1"/>
    <col min="9980" max="9980" width="53.7109375" style="161" customWidth="1"/>
    <col min="9981" max="9981" width="11.42578125" style="161" customWidth="1"/>
    <col min="9982" max="9983" width="0" style="161" hidden="1" customWidth="1"/>
    <col min="9984" max="9984" width="14.5703125" style="161" customWidth="1"/>
    <col min="9985" max="9990" width="0" style="161" hidden="1" customWidth="1"/>
    <col min="9991" max="9991" width="12.7109375" style="161" customWidth="1"/>
    <col min="9992" max="9992" width="0" style="161" hidden="1" customWidth="1"/>
    <col min="9993" max="9993" width="11.42578125" style="161" customWidth="1"/>
    <col min="9994" max="9994" width="9.140625" style="161" customWidth="1"/>
    <col min="9995" max="9995" width="13.7109375" style="161" customWidth="1"/>
    <col min="9996" max="9996" width="15.42578125" style="161" customWidth="1"/>
    <col min="9997" max="10229" width="9.140625" style="161" customWidth="1"/>
    <col min="10230" max="10230" width="5.28515625" style="161" customWidth="1"/>
    <col min="10231" max="10231" width="47.7109375" style="161" customWidth="1"/>
    <col min="10232" max="10234" width="11.42578125" style="161"/>
    <col min="10235" max="10235" width="5.28515625" style="161" customWidth="1"/>
    <col min="10236" max="10236" width="53.7109375" style="161" customWidth="1"/>
    <col min="10237" max="10237" width="11.42578125" style="161" customWidth="1"/>
    <col min="10238" max="10239" width="0" style="161" hidden="1" customWidth="1"/>
    <col min="10240" max="10240" width="14.5703125" style="161" customWidth="1"/>
    <col min="10241" max="10246" width="0" style="161" hidden="1" customWidth="1"/>
    <col min="10247" max="10247" width="12.7109375" style="161" customWidth="1"/>
    <col min="10248" max="10248" width="0" style="161" hidden="1" customWidth="1"/>
    <col min="10249" max="10249" width="11.42578125" style="161" customWidth="1"/>
    <col min="10250" max="10250" width="9.140625" style="161" customWidth="1"/>
    <col min="10251" max="10251" width="13.7109375" style="161" customWidth="1"/>
    <col min="10252" max="10252" width="15.42578125" style="161" customWidth="1"/>
    <col min="10253" max="10485" width="9.140625" style="161" customWidth="1"/>
    <col min="10486" max="10486" width="5.28515625" style="161" customWidth="1"/>
    <col min="10487" max="10487" width="47.7109375" style="161" customWidth="1"/>
    <col min="10488" max="10490" width="11.42578125" style="161"/>
    <col min="10491" max="10491" width="5.28515625" style="161" customWidth="1"/>
    <col min="10492" max="10492" width="53.7109375" style="161" customWidth="1"/>
    <col min="10493" max="10493" width="11.42578125" style="161" customWidth="1"/>
    <col min="10494" max="10495" width="0" style="161" hidden="1" customWidth="1"/>
    <col min="10496" max="10496" width="14.5703125" style="161" customWidth="1"/>
    <col min="10497" max="10502" width="0" style="161" hidden="1" customWidth="1"/>
    <col min="10503" max="10503" width="12.7109375" style="161" customWidth="1"/>
    <col min="10504" max="10504" width="0" style="161" hidden="1" customWidth="1"/>
    <col min="10505" max="10505" width="11.42578125" style="161" customWidth="1"/>
    <col min="10506" max="10506" width="9.140625" style="161" customWidth="1"/>
    <col min="10507" max="10507" width="13.7109375" style="161" customWidth="1"/>
    <col min="10508" max="10508" width="15.42578125" style="161" customWidth="1"/>
    <col min="10509" max="10741" width="9.140625" style="161" customWidth="1"/>
    <col min="10742" max="10742" width="5.28515625" style="161" customWidth="1"/>
    <col min="10743" max="10743" width="47.7109375" style="161" customWidth="1"/>
    <col min="10744" max="10746" width="11.42578125" style="161"/>
    <col min="10747" max="10747" width="5.28515625" style="161" customWidth="1"/>
    <col min="10748" max="10748" width="53.7109375" style="161" customWidth="1"/>
    <col min="10749" max="10749" width="11.42578125" style="161" customWidth="1"/>
    <col min="10750" max="10751" width="0" style="161" hidden="1" customWidth="1"/>
    <col min="10752" max="10752" width="14.5703125" style="161" customWidth="1"/>
    <col min="10753" max="10758" width="0" style="161" hidden="1" customWidth="1"/>
    <col min="10759" max="10759" width="12.7109375" style="161" customWidth="1"/>
    <col min="10760" max="10760" width="0" style="161" hidden="1" customWidth="1"/>
    <col min="10761" max="10761" width="11.42578125" style="161" customWidth="1"/>
    <col min="10762" max="10762" width="9.140625" style="161" customWidth="1"/>
    <col min="10763" max="10763" width="13.7109375" style="161" customWidth="1"/>
    <col min="10764" max="10764" width="15.42578125" style="161" customWidth="1"/>
    <col min="10765" max="10997" width="9.140625" style="161" customWidth="1"/>
    <col min="10998" max="10998" width="5.28515625" style="161" customWidth="1"/>
    <col min="10999" max="10999" width="47.7109375" style="161" customWidth="1"/>
    <col min="11000" max="11002" width="11.42578125" style="161"/>
    <col min="11003" max="11003" width="5.28515625" style="161" customWidth="1"/>
    <col min="11004" max="11004" width="53.7109375" style="161" customWidth="1"/>
    <col min="11005" max="11005" width="11.42578125" style="161" customWidth="1"/>
    <col min="11006" max="11007" width="0" style="161" hidden="1" customWidth="1"/>
    <col min="11008" max="11008" width="14.5703125" style="161" customWidth="1"/>
    <col min="11009" max="11014" width="0" style="161" hidden="1" customWidth="1"/>
    <col min="11015" max="11015" width="12.7109375" style="161" customWidth="1"/>
    <col min="11016" max="11016" width="0" style="161" hidden="1" customWidth="1"/>
    <col min="11017" max="11017" width="11.42578125" style="161" customWidth="1"/>
    <col min="11018" max="11018" width="9.140625" style="161" customWidth="1"/>
    <col min="11019" max="11019" width="13.7109375" style="161" customWidth="1"/>
    <col min="11020" max="11020" width="15.42578125" style="161" customWidth="1"/>
    <col min="11021" max="11253" width="9.140625" style="161" customWidth="1"/>
    <col min="11254" max="11254" width="5.28515625" style="161" customWidth="1"/>
    <col min="11255" max="11255" width="47.7109375" style="161" customWidth="1"/>
    <col min="11256" max="11258" width="11.42578125" style="161"/>
    <col min="11259" max="11259" width="5.28515625" style="161" customWidth="1"/>
    <col min="11260" max="11260" width="53.7109375" style="161" customWidth="1"/>
    <col min="11261" max="11261" width="11.42578125" style="161" customWidth="1"/>
    <col min="11262" max="11263" width="0" style="161" hidden="1" customWidth="1"/>
    <col min="11264" max="11264" width="14.5703125" style="161" customWidth="1"/>
    <col min="11265" max="11270" width="0" style="161" hidden="1" customWidth="1"/>
    <col min="11271" max="11271" width="12.7109375" style="161" customWidth="1"/>
    <col min="11272" max="11272" width="0" style="161" hidden="1" customWidth="1"/>
    <col min="11273" max="11273" width="11.42578125" style="161" customWidth="1"/>
    <col min="11274" max="11274" width="9.140625" style="161" customWidth="1"/>
    <col min="11275" max="11275" width="13.7109375" style="161" customWidth="1"/>
    <col min="11276" max="11276" width="15.42578125" style="161" customWidth="1"/>
    <col min="11277" max="11509" width="9.140625" style="161" customWidth="1"/>
    <col min="11510" max="11510" width="5.28515625" style="161" customWidth="1"/>
    <col min="11511" max="11511" width="47.7109375" style="161" customWidth="1"/>
    <col min="11512" max="11514" width="11.42578125" style="161"/>
    <col min="11515" max="11515" width="5.28515625" style="161" customWidth="1"/>
    <col min="11516" max="11516" width="53.7109375" style="161" customWidth="1"/>
    <col min="11517" max="11517" width="11.42578125" style="161" customWidth="1"/>
    <col min="11518" max="11519" width="0" style="161" hidden="1" customWidth="1"/>
    <col min="11520" max="11520" width="14.5703125" style="161" customWidth="1"/>
    <col min="11521" max="11526" width="0" style="161" hidden="1" customWidth="1"/>
    <col min="11527" max="11527" width="12.7109375" style="161" customWidth="1"/>
    <col min="11528" max="11528" width="0" style="161" hidden="1" customWidth="1"/>
    <col min="11529" max="11529" width="11.42578125" style="161" customWidth="1"/>
    <col min="11530" max="11530" width="9.140625" style="161" customWidth="1"/>
    <col min="11531" max="11531" width="13.7109375" style="161" customWidth="1"/>
    <col min="11532" max="11532" width="15.42578125" style="161" customWidth="1"/>
    <col min="11533" max="11765" width="9.140625" style="161" customWidth="1"/>
    <col min="11766" max="11766" width="5.28515625" style="161" customWidth="1"/>
    <col min="11767" max="11767" width="47.7109375" style="161" customWidth="1"/>
    <col min="11768" max="11770" width="11.42578125" style="161"/>
    <col min="11771" max="11771" width="5.28515625" style="161" customWidth="1"/>
    <col min="11772" max="11772" width="53.7109375" style="161" customWidth="1"/>
    <col min="11773" max="11773" width="11.42578125" style="161" customWidth="1"/>
    <col min="11774" max="11775" width="0" style="161" hidden="1" customWidth="1"/>
    <col min="11776" max="11776" width="14.5703125" style="161" customWidth="1"/>
    <col min="11777" max="11782" width="0" style="161" hidden="1" customWidth="1"/>
    <col min="11783" max="11783" width="12.7109375" style="161" customWidth="1"/>
    <col min="11784" max="11784" width="0" style="161" hidden="1" customWidth="1"/>
    <col min="11785" max="11785" width="11.42578125" style="161" customWidth="1"/>
    <col min="11786" max="11786" width="9.140625" style="161" customWidth="1"/>
    <col min="11787" max="11787" width="13.7109375" style="161" customWidth="1"/>
    <col min="11788" max="11788" width="15.42578125" style="161" customWidth="1"/>
    <col min="11789" max="12021" width="9.140625" style="161" customWidth="1"/>
    <col min="12022" max="12022" width="5.28515625" style="161" customWidth="1"/>
    <col min="12023" max="12023" width="47.7109375" style="161" customWidth="1"/>
    <col min="12024" max="12026" width="11.42578125" style="161"/>
    <col min="12027" max="12027" width="5.28515625" style="161" customWidth="1"/>
    <col min="12028" max="12028" width="53.7109375" style="161" customWidth="1"/>
    <col min="12029" max="12029" width="11.42578125" style="161" customWidth="1"/>
    <col min="12030" max="12031" width="0" style="161" hidden="1" customWidth="1"/>
    <col min="12032" max="12032" width="14.5703125" style="161" customWidth="1"/>
    <col min="12033" max="12038" width="0" style="161" hidden="1" customWidth="1"/>
    <col min="12039" max="12039" width="12.7109375" style="161" customWidth="1"/>
    <col min="12040" max="12040" width="0" style="161" hidden="1" customWidth="1"/>
    <col min="12041" max="12041" width="11.42578125" style="161" customWidth="1"/>
    <col min="12042" max="12042" width="9.140625" style="161" customWidth="1"/>
    <col min="12043" max="12043" width="13.7109375" style="161" customWidth="1"/>
    <col min="12044" max="12044" width="15.42578125" style="161" customWidth="1"/>
    <col min="12045" max="12277" width="9.140625" style="161" customWidth="1"/>
    <col min="12278" max="12278" width="5.28515625" style="161" customWidth="1"/>
    <col min="12279" max="12279" width="47.7109375" style="161" customWidth="1"/>
    <col min="12280" max="12282" width="11.42578125" style="161"/>
    <col min="12283" max="12283" width="5.28515625" style="161" customWidth="1"/>
    <col min="12284" max="12284" width="53.7109375" style="161" customWidth="1"/>
    <col min="12285" max="12285" width="11.42578125" style="161" customWidth="1"/>
    <col min="12286" max="12287" width="0" style="161" hidden="1" customWidth="1"/>
    <col min="12288" max="12288" width="14.5703125" style="161" customWidth="1"/>
    <col min="12289" max="12294" width="0" style="161" hidden="1" customWidth="1"/>
    <col min="12295" max="12295" width="12.7109375" style="161" customWidth="1"/>
    <col min="12296" max="12296" width="0" style="161" hidden="1" customWidth="1"/>
    <col min="12297" max="12297" width="11.42578125" style="161" customWidth="1"/>
    <col min="12298" max="12298" width="9.140625" style="161" customWidth="1"/>
    <col min="12299" max="12299" width="13.7109375" style="161" customWidth="1"/>
    <col min="12300" max="12300" width="15.42578125" style="161" customWidth="1"/>
    <col min="12301" max="12533" width="9.140625" style="161" customWidth="1"/>
    <col min="12534" max="12534" width="5.28515625" style="161" customWidth="1"/>
    <col min="12535" max="12535" width="47.7109375" style="161" customWidth="1"/>
    <col min="12536" max="12538" width="11.42578125" style="161"/>
    <col min="12539" max="12539" width="5.28515625" style="161" customWidth="1"/>
    <col min="12540" max="12540" width="53.7109375" style="161" customWidth="1"/>
    <col min="12541" max="12541" width="11.42578125" style="161" customWidth="1"/>
    <col min="12542" max="12543" width="0" style="161" hidden="1" customWidth="1"/>
    <col min="12544" max="12544" width="14.5703125" style="161" customWidth="1"/>
    <col min="12545" max="12550" width="0" style="161" hidden="1" customWidth="1"/>
    <col min="12551" max="12551" width="12.7109375" style="161" customWidth="1"/>
    <col min="12552" max="12552" width="0" style="161" hidden="1" customWidth="1"/>
    <col min="12553" max="12553" width="11.42578125" style="161" customWidth="1"/>
    <col min="12554" max="12554" width="9.140625" style="161" customWidth="1"/>
    <col min="12555" max="12555" width="13.7109375" style="161" customWidth="1"/>
    <col min="12556" max="12556" width="15.42578125" style="161" customWidth="1"/>
    <col min="12557" max="12789" width="9.140625" style="161" customWidth="1"/>
    <col min="12790" max="12790" width="5.28515625" style="161" customWidth="1"/>
    <col min="12791" max="12791" width="47.7109375" style="161" customWidth="1"/>
    <col min="12792" max="12794" width="11.42578125" style="161"/>
    <col min="12795" max="12795" width="5.28515625" style="161" customWidth="1"/>
    <col min="12796" max="12796" width="53.7109375" style="161" customWidth="1"/>
    <col min="12797" max="12797" width="11.42578125" style="161" customWidth="1"/>
    <col min="12798" max="12799" width="0" style="161" hidden="1" customWidth="1"/>
    <col min="12800" max="12800" width="14.5703125" style="161" customWidth="1"/>
    <col min="12801" max="12806" width="0" style="161" hidden="1" customWidth="1"/>
    <col min="12807" max="12807" width="12.7109375" style="161" customWidth="1"/>
    <col min="12808" max="12808" width="0" style="161" hidden="1" customWidth="1"/>
    <col min="12809" max="12809" width="11.42578125" style="161" customWidth="1"/>
    <col min="12810" max="12810" width="9.140625" style="161" customWidth="1"/>
    <col min="12811" max="12811" width="13.7109375" style="161" customWidth="1"/>
    <col min="12812" max="12812" width="15.42578125" style="161" customWidth="1"/>
    <col min="12813" max="13045" width="9.140625" style="161" customWidth="1"/>
    <col min="13046" max="13046" width="5.28515625" style="161" customWidth="1"/>
    <col min="13047" max="13047" width="47.7109375" style="161" customWidth="1"/>
    <col min="13048" max="13050" width="11.42578125" style="161"/>
    <col min="13051" max="13051" width="5.28515625" style="161" customWidth="1"/>
    <col min="13052" max="13052" width="53.7109375" style="161" customWidth="1"/>
    <col min="13053" max="13053" width="11.42578125" style="161" customWidth="1"/>
    <col min="13054" max="13055" width="0" style="161" hidden="1" customWidth="1"/>
    <col min="13056" max="13056" width="14.5703125" style="161" customWidth="1"/>
    <col min="13057" max="13062" width="0" style="161" hidden="1" customWidth="1"/>
    <col min="13063" max="13063" width="12.7109375" style="161" customWidth="1"/>
    <col min="13064" max="13064" width="0" style="161" hidden="1" customWidth="1"/>
    <col min="13065" max="13065" width="11.42578125" style="161" customWidth="1"/>
    <col min="13066" max="13066" width="9.140625" style="161" customWidth="1"/>
    <col min="13067" max="13067" width="13.7109375" style="161" customWidth="1"/>
    <col min="13068" max="13068" width="15.42578125" style="161" customWidth="1"/>
    <col min="13069" max="13301" width="9.140625" style="161" customWidth="1"/>
    <col min="13302" max="13302" width="5.28515625" style="161" customWidth="1"/>
    <col min="13303" max="13303" width="47.7109375" style="161" customWidth="1"/>
    <col min="13304" max="13306" width="11.42578125" style="161"/>
    <col min="13307" max="13307" width="5.28515625" style="161" customWidth="1"/>
    <col min="13308" max="13308" width="53.7109375" style="161" customWidth="1"/>
    <col min="13309" max="13309" width="11.42578125" style="161" customWidth="1"/>
    <col min="13310" max="13311" width="0" style="161" hidden="1" customWidth="1"/>
    <col min="13312" max="13312" width="14.5703125" style="161" customWidth="1"/>
    <col min="13313" max="13318" width="0" style="161" hidden="1" customWidth="1"/>
    <col min="13319" max="13319" width="12.7109375" style="161" customWidth="1"/>
    <col min="13320" max="13320" width="0" style="161" hidden="1" customWidth="1"/>
    <col min="13321" max="13321" width="11.42578125" style="161" customWidth="1"/>
    <col min="13322" max="13322" width="9.140625" style="161" customWidth="1"/>
    <col min="13323" max="13323" width="13.7109375" style="161" customWidth="1"/>
    <col min="13324" max="13324" width="15.42578125" style="161" customWidth="1"/>
    <col min="13325" max="13557" width="9.140625" style="161" customWidth="1"/>
    <col min="13558" max="13558" width="5.28515625" style="161" customWidth="1"/>
    <col min="13559" max="13559" width="47.7109375" style="161" customWidth="1"/>
    <col min="13560" max="13562" width="11.42578125" style="161"/>
    <col min="13563" max="13563" width="5.28515625" style="161" customWidth="1"/>
    <col min="13564" max="13564" width="53.7109375" style="161" customWidth="1"/>
    <col min="13565" max="13565" width="11.42578125" style="161" customWidth="1"/>
    <col min="13566" max="13567" width="0" style="161" hidden="1" customWidth="1"/>
    <col min="13568" max="13568" width="14.5703125" style="161" customWidth="1"/>
    <col min="13569" max="13574" width="0" style="161" hidden="1" customWidth="1"/>
    <col min="13575" max="13575" width="12.7109375" style="161" customWidth="1"/>
    <col min="13576" max="13576" width="0" style="161" hidden="1" customWidth="1"/>
    <col min="13577" max="13577" width="11.42578125" style="161" customWidth="1"/>
    <col min="13578" max="13578" width="9.140625" style="161" customWidth="1"/>
    <col min="13579" max="13579" width="13.7109375" style="161" customWidth="1"/>
    <col min="13580" max="13580" width="15.42578125" style="161" customWidth="1"/>
    <col min="13581" max="13813" width="9.140625" style="161" customWidth="1"/>
    <col min="13814" max="13814" width="5.28515625" style="161" customWidth="1"/>
    <col min="13815" max="13815" width="47.7109375" style="161" customWidth="1"/>
    <col min="13816" max="13818" width="11.42578125" style="161"/>
    <col min="13819" max="13819" width="5.28515625" style="161" customWidth="1"/>
    <col min="13820" max="13820" width="53.7109375" style="161" customWidth="1"/>
    <col min="13821" max="13821" width="11.42578125" style="161" customWidth="1"/>
    <col min="13822" max="13823" width="0" style="161" hidden="1" customWidth="1"/>
    <col min="13824" max="13824" width="14.5703125" style="161" customWidth="1"/>
    <col min="13825" max="13830" width="0" style="161" hidden="1" customWidth="1"/>
    <col min="13831" max="13831" width="12.7109375" style="161" customWidth="1"/>
    <col min="13832" max="13832" width="0" style="161" hidden="1" customWidth="1"/>
    <col min="13833" max="13833" width="11.42578125" style="161" customWidth="1"/>
    <col min="13834" max="13834" width="9.140625" style="161" customWidth="1"/>
    <col min="13835" max="13835" width="13.7109375" style="161" customWidth="1"/>
    <col min="13836" max="13836" width="15.42578125" style="161" customWidth="1"/>
    <col min="13837" max="14069" width="9.140625" style="161" customWidth="1"/>
    <col min="14070" max="14070" width="5.28515625" style="161" customWidth="1"/>
    <col min="14071" max="14071" width="47.7109375" style="161" customWidth="1"/>
    <col min="14072" max="14074" width="11.42578125" style="161"/>
    <col min="14075" max="14075" width="5.28515625" style="161" customWidth="1"/>
    <col min="14076" max="14076" width="53.7109375" style="161" customWidth="1"/>
    <col min="14077" max="14077" width="11.42578125" style="161" customWidth="1"/>
    <col min="14078" max="14079" width="0" style="161" hidden="1" customWidth="1"/>
    <col min="14080" max="14080" width="14.5703125" style="161" customWidth="1"/>
    <col min="14081" max="14086" width="0" style="161" hidden="1" customWidth="1"/>
    <col min="14087" max="14087" width="12.7109375" style="161" customWidth="1"/>
    <col min="14088" max="14088" width="0" style="161" hidden="1" customWidth="1"/>
    <col min="14089" max="14089" width="11.42578125" style="161" customWidth="1"/>
    <col min="14090" max="14090" width="9.140625" style="161" customWidth="1"/>
    <col min="14091" max="14091" width="13.7109375" style="161" customWidth="1"/>
    <col min="14092" max="14092" width="15.42578125" style="161" customWidth="1"/>
    <col min="14093" max="14325" width="9.140625" style="161" customWidth="1"/>
    <col min="14326" max="14326" width="5.28515625" style="161" customWidth="1"/>
    <col min="14327" max="14327" width="47.7109375" style="161" customWidth="1"/>
    <col min="14328" max="14330" width="11.42578125" style="161"/>
    <col min="14331" max="14331" width="5.28515625" style="161" customWidth="1"/>
    <col min="14332" max="14332" width="53.7109375" style="161" customWidth="1"/>
    <col min="14333" max="14333" width="11.42578125" style="161" customWidth="1"/>
    <col min="14334" max="14335" width="0" style="161" hidden="1" customWidth="1"/>
    <col min="14336" max="14336" width="14.5703125" style="161" customWidth="1"/>
    <col min="14337" max="14342" width="0" style="161" hidden="1" customWidth="1"/>
    <col min="14343" max="14343" width="12.7109375" style="161" customWidth="1"/>
    <col min="14344" max="14344" width="0" style="161" hidden="1" customWidth="1"/>
    <col min="14345" max="14345" width="11.42578125" style="161" customWidth="1"/>
    <col min="14346" max="14346" width="9.140625" style="161" customWidth="1"/>
    <col min="14347" max="14347" width="13.7109375" style="161" customWidth="1"/>
    <col min="14348" max="14348" width="15.42578125" style="161" customWidth="1"/>
    <col min="14349" max="14581" width="9.140625" style="161" customWidth="1"/>
    <col min="14582" max="14582" width="5.28515625" style="161" customWidth="1"/>
    <col min="14583" max="14583" width="47.7109375" style="161" customWidth="1"/>
    <col min="14584" max="14586" width="11.42578125" style="161"/>
    <col min="14587" max="14587" width="5.28515625" style="161" customWidth="1"/>
    <col min="14588" max="14588" width="53.7109375" style="161" customWidth="1"/>
    <col min="14589" max="14589" width="11.42578125" style="161" customWidth="1"/>
    <col min="14590" max="14591" width="0" style="161" hidden="1" customWidth="1"/>
    <col min="14592" max="14592" width="14.5703125" style="161" customWidth="1"/>
    <col min="14593" max="14598" width="0" style="161" hidden="1" customWidth="1"/>
    <col min="14599" max="14599" width="12.7109375" style="161" customWidth="1"/>
    <col min="14600" max="14600" width="0" style="161" hidden="1" customWidth="1"/>
    <col min="14601" max="14601" width="11.42578125" style="161" customWidth="1"/>
    <col min="14602" max="14602" width="9.140625" style="161" customWidth="1"/>
    <col min="14603" max="14603" width="13.7109375" style="161" customWidth="1"/>
    <col min="14604" max="14604" width="15.42578125" style="161" customWidth="1"/>
    <col min="14605" max="14837" width="9.140625" style="161" customWidth="1"/>
    <col min="14838" max="14838" width="5.28515625" style="161" customWidth="1"/>
    <col min="14839" max="14839" width="47.7109375" style="161" customWidth="1"/>
    <col min="14840" max="14842" width="11.42578125" style="161"/>
    <col min="14843" max="14843" width="5.28515625" style="161" customWidth="1"/>
    <col min="14844" max="14844" width="53.7109375" style="161" customWidth="1"/>
    <col min="14845" max="14845" width="11.42578125" style="161" customWidth="1"/>
    <col min="14846" max="14847" width="0" style="161" hidden="1" customWidth="1"/>
    <col min="14848" max="14848" width="14.5703125" style="161" customWidth="1"/>
    <col min="14849" max="14854" width="0" style="161" hidden="1" customWidth="1"/>
    <col min="14855" max="14855" width="12.7109375" style="161" customWidth="1"/>
    <col min="14856" max="14856" width="0" style="161" hidden="1" customWidth="1"/>
    <col min="14857" max="14857" width="11.42578125" style="161" customWidth="1"/>
    <col min="14858" max="14858" width="9.140625" style="161" customWidth="1"/>
    <col min="14859" max="14859" width="13.7109375" style="161" customWidth="1"/>
    <col min="14860" max="14860" width="15.42578125" style="161" customWidth="1"/>
    <col min="14861" max="15093" width="9.140625" style="161" customWidth="1"/>
    <col min="15094" max="15094" width="5.28515625" style="161" customWidth="1"/>
    <col min="15095" max="15095" width="47.7109375" style="161" customWidth="1"/>
    <col min="15096" max="15098" width="11.42578125" style="161"/>
    <col min="15099" max="15099" width="5.28515625" style="161" customWidth="1"/>
    <col min="15100" max="15100" width="53.7109375" style="161" customWidth="1"/>
    <col min="15101" max="15101" width="11.42578125" style="161" customWidth="1"/>
    <col min="15102" max="15103" width="0" style="161" hidden="1" customWidth="1"/>
    <col min="15104" max="15104" width="14.5703125" style="161" customWidth="1"/>
    <col min="15105" max="15110" width="0" style="161" hidden="1" customWidth="1"/>
    <col min="15111" max="15111" width="12.7109375" style="161" customWidth="1"/>
    <col min="15112" max="15112" width="0" style="161" hidden="1" customWidth="1"/>
    <col min="15113" max="15113" width="11.42578125" style="161" customWidth="1"/>
    <col min="15114" max="15114" width="9.140625" style="161" customWidth="1"/>
    <col min="15115" max="15115" width="13.7109375" style="161" customWidth="1"/>
    <col min="15116" max="15116" width="15.42578125" style="161" customWidth="1"/>
    <col min="15117" max="15349" width="9.140625" style="161" customWidth="1"/>
    <col min="15350" max="15350" width="5.28515625" style="161" customWidth="1"/>
    <col min="15351" max="15351" width="47.7109375" style="161" customWidth="1"/>
    <col min="15352" max="15354" width="11.42578125" style="161"/>
    <col min="15355" max="15355" width="5.28515625" style="161" customWidth="1"/>
    <col min="15356" max="15356" width="53.7109375" style="161" customWidth="1"/>
    <col min="15357" max="15357" width="11.42578125" style="161" customWidth="1"/>
    <col min="15358" max="15359" width="0" style="161" hidden="1" customWidth="1"/>
    <col min="15360" max="15360" width="14.5703125" style="161" customWidth="1"/>
    <col min="15361" max="15366" width="0" style="161" hidden="1" customWidth="1"/>
    <col min="15367" max="15367" width="12.7109375" style="161" customWidth="1"/>
    <col min="15368" max="15368" width="0" style="161" hidden="1" customWidth="1"/>
    <col min="15369" max="15369" width="11.42578125" style="161" customWidth="1"/>
    <col min="15370" max="15370" width="9.140625" style="161" customWidth="1"/>
    <col min="15371" max="15371" width="13.7109375" style="161" customWidth="1"/>
    <col min="15372" max="15372" width="15.42578125" style="161" customWidth="1"/>
    <col min="15373" max="15605" width="9.140625" style="161" customWidth="1"/>
    <col min="15606" max="15606" width="5.28515625" style="161" customWidth="1"/>
    <col min="15607" max="15607" width="47.7109375" style="161" customWidth="1"/>
    <col min="15608" max="15610" width="11.42578125" style="161"/>
    <col min="15611" max="15611" width="5.28515625" style="161" customWidth="1"/>
    <col min="15612" max="15612" width="53.7109375" style="161" customWidth="1"/>
    <col min="15613" max="15613" width="11.42578125" style="161" customWidth="1"/>
    <col min="15614" max="15615" width="0" style="161" hidden="1" customWidth="1"/>
    <col min="15616" max="15616" width="14.5703125" style="161" customWidth="1"/>
    <col min="15617" max="15622" width="0" style="161" hidden="1" customWidth="1"/>
    <col min="15623" max="15623" width="12.7109375" style="161" customWidth="1"/>
    <col min="15624" max="15624" width="0" style="161" hidden="1" customWidth="1"/>
    <col min="15625" max="15625" width="11.42578125" style="161" customWidth="1"/>
    <col min="15626" max="15626" width="9.140625" style="161" customWidth="1"/>
    <col min="15627" max="15627" width="13.7109375" style="161" customWidth="1"/>
    <col min="15628" max="15628" width="15.42578125" style="161" customWidth="1"/>
    <col min="15629" max="15861" width="9.140625" style="161" customWidth="1"/>
    <col min="15862" max="15862" width="5.28515625" style="161" customWidth="1"/>
    <col min="15863" max="15863" width="47.7109375" style="161" customWidth="1"/>
    <col min="15864" max="15866" width="11.42578125" style="161"/>
    <col min="15867" max="15867" width="5.28515625" style="161" customWidth="1"/>
    <col min="15868" max="15868" width="53.7109375" style="161" customWidth="1"/>
    <col min="15869" max="15869" width="11.42578125" style="161" customWidth="1"/>
    <col min="15870" max="15871" width="0" style="161" hidden="1" customWidth="1"/>
    <col min="15872" max="15872" width="14.5703125" style="161" customWidth="1"/>
    <col min="15873" max="15878" width="0" style="161" hidden="1" customWidth="1"/>
    <col min="15879" max="15879" width="12.7109375" style="161" customWidth="1"/>
    <col min="15880" max="15880" width="0" style="161" hidden="1" customWidth="1"/>
    <col min="15881" max="15881" width="11.42578125" style="161" customWidth="1"/>
    <col min="15882" max="15882" width="9.140625" style="161" customWidth="1"/>
    <col min="15883" max="15883" width="13.7109375" style="161" customWidth="1"/>
    <col min="15884" max="15884" width="15.42578125" style="161" customWidth="1"/>
    <col min="15885" max="16117" width="9.140625" style="161" customWidth="1"/>
    <col min="16118" max="16118" width="5.28515625" style="161" customWidth="1"/>
    <col min="16119" max="16119" width="47.7109375" style="161" customWidth="1"/>
    <col min="16120" max="16122" width="11.42578125" style="161"/>
    <col min="16123" max="16123" width="5.28515625" style="161" customWidth="1"/>
    <col min="16124" max="16124" width="53.7109375" style="161" customWidth="1"/>
    <col min="16125" max="16125" width="11.42578125" style="161" customWidth="1"/>
    <col min="16126" max="16127" width="0" style="161" hidden="1" customWidth="1"/>
    <col min="16128" max="16128" width="14.5703125" style="161" customWidth="1"/>
    <col min="16129" max="16134" width="0" style="161" hidden="1" customWidth="1"/>
    <col min="16135" max="16135" width="12.7109375" style="161" customWidth="1"/>
    <col min="16136" max="16136" width="0" style="161" hidden="1" customWidth="1"/>
    <col min="16137" max="16137" width="11.42578125" style="161" customWidth="1"/>
    <col min="16138" max="16138" width="9.140625" style="161" customWidth="1"/>
    <col min="16139" max="16139" width="13.7109375" style="161" customWidth="1"/>
    <col min="16140" max="16140" width="15.42578125" style="161" customWidth="1"/>
    <col min="16141" max="16373" width="9.140625" style="161" customWidth="1"/>
    <col min="16374" max="16374" width="5.28515625" style="161" customWidth="1"/>
    <col min="16375" max="16375" width="47.7109375" style="161" customWidth="1"/>
    <col min="16376" max="16384" width="11.42578125" style="161"/>
  </cols>
  <sheetData>
    <row r="1" spans="1:240">
      <c r="B1" s="171"/>
      <c r="C1" s="172"/>
      <c r="D1" s="173"/>
      <c r="I1" s="357" t="s">
        <v>360</v>
      </c>
      <c r="J1" s="357"/>
    </row>
    <row r="2" spans="1:240" ht="18.75">
      <c r="A2" s="358" t="s">
        <v>420</v>
      </c>
      <c r="B2" s="358"/>
      <c r="C2" s="358"/>
      <c r="D2" s="358"/>
      <c r="E2" s="358"/>
      <c r="F2" s="358"/>
      <c r="G2" s="358"/>
      <c r="H2" s="358"/>
      <c r="I2" s="358"/>
      <c r="J2" s="358"/>
      <c r="K2" s="176">
        <v>1414677</v>
      </c>
    </row>
    <row r="3" spans="1:240" ht="18.75" hidden="1" customHeight="1">
      <c r="A3" s="386" t="s">
        <v>361</v>
      </c>
      <c r="B3" s="386"/>
      <c r="C3" s="386"/>
      <c r="D3" s="386"/>
      <c r="E3" s="386"/>
      <c r="F3" s="386"/>
      <c r="G3" s="386"/>
      <c r="H3" s="386"/>
      <c r="I3" s="386"/>
      <c r="J3" s="386"/>
    </row>
    <row r="4" spans="1:240" ht="18.75">
      <c r="B4" s="242"/>
      <c r="C4" s="146"/>
      <c r="D4" s="178"/>
      <c r="I4" s="359" t="s">
        <v>1</v>
      </c>
      <c r="J4" s="359"/>
    </row>
    <row r="5" spans="1:240" ht="15" customHeight="1">
      <c r="A5" s="179"/>
      <c r="B5" s="180"/>
      <c r="C5" s="360" t="s">
        <v>362</v>
      </c>
      <c r="D5" s="363" t="s">
        <v>363</v>
      </c>
      <c r="E5" s="387" t="s">
        <v>364</v>
      </c>
      <c r="F5" s="388"/>
      <c r="G5" s="368" t="s">
        <v>421</v>
      </c>
      <c r="H5" s="375" t="s">
        <v>423</v>
      </c>
      <c r="I5" s="371" t="s">
        <v>422</v>
      </c>
      <c r="J5" s="372"/>
    </row>
    <row r="6" spans="1:240" ht="33" customHeight="1">
      <c r="A6" s="352"/>
      <c r="B6" s="352"/>
      <c r="C6" s="361"/>
      <c r="D6" s="364"/>
      <c r="E6" s="389" t="s">
        <v>365</v>
      </c>
      <c r="F6" s="389" t="s">
        <v>366</v>
      </c>
      <c r="G6" s="369"/>
      <c r="H6" s="376"/>
      <c r="I6" s="373"/>
      <c r="J6" s="374"/>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160"/>
      <c r="GA6" s="160"/>
      <c r="GB6" s="160"/>
      <c r="GC6" s="160"/>
      <c r="GD6" s="160"/>
      <c r="GE6" s="160"/>
      <c r="GF6" s="160"/>
      <c r="GG6" s="160"/>
      <c r="GH6" s="160"/>
      <c r="GI6" s="160"/>
      <c r="GJ6" s="160"/>
      <c r="GK6" s="160"/>
      <c r="GL6" s="160"/>
      <c r="GM6" s="160"/>
      <c r="GN6" s="160"/>
      <c r="GO6" s="160"/>
      <c r="GP6" s="160"/>
      <c r="GQ6" s="160"/>
      <c r="GR6" s="160"/>
      <c r="GS6" s="160"/>
      <c r="GT6" s="160"/>
      <c r="GU6" s="160"/>
      <c r="GV6" s="160"/>
      <c r="GW6" s="160"/>
      <c r="GX6" s="160"/>
      <c r="GY6" s="160"/>
      <c r="GZ6" s="160"/>
      <c r="HA6" s="160"/>
      <c r="HB6" s="160"/>
      <c r="HC6" s="160"/>
      <c r="HD6" s="160"/>
      <c r="HE6" s="160"/>
      <c r="HF6" s="160"/>
      <c r="HG6" s="160"/>
      <c r="HH6" s="160"/>
      <c r="HI6" s="160"/>
      <c r="HJ6" s="160"/>
      <c r="HK6" s="160"/>
      <c r="HL6" s="160"/>
      <c r="HM6" s="160"/>
      <c r="HN6" s="160"/>
      <c r="HO6" s="160"/>
      <c r="HP6" s="160"/>
      <c r="HQ6" s="160"/>
      <c r="HR6" s="160"/>
      <c r="HS6" s="160"/>
      <c r="HT6" s="160"/>
      <c r="HU6" s="160"/>
      <c r="HV6" s="160"/>
      <c r="HW6" s="160"/>
      <c r="HX6" s="160"/>
      <c r="HY6" s="160"/>
      <c r="HZ6" s="160"/>
      <c r="IA6" s="160"/>
      <c r="IB6" s="160"/>
      <c r="IC6" s="160"/>
      <c r="ID6" s="160"/>
      <c r="IE6" s="160"/>
      <c r="IF6" s="160"/>
    </row>
    <row r="7" spans="1:240" ht="31.5">
      <c r="A7" s="353"/>
      <c r="B7" s="353"/>
      <c r="C7" s="362"/>
      <c r="D7" s="365"/>
      <c r="E7" s="390"/>
      <c r="F7" s="390"/>
      <c r="G7" s="370"/>
      <c r="H7" s="377"/>
      <c r="I7" s="147" t="s">
        <v>367</v>
      </c>
      <c r="J7" s="147" t="s">
        <v>368</v>
      </c>
      <c r="K7" s="160"/>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c r="AX7" s="160"/>
      <c r="AY7" s="160"/>
      <c r="AZ7" s="160"/>
      <c r="BA7" s="160"/>
      <c r="BB7" s="160"/>
      <c r="BC7" s="160"/>
      <c r="BD7" s="160"/>
      <c r="BE7" s="160"/>
      <c r="BF7" s="160"/>
      <c r="BG7" s="160"/>
      <c r="BH7" s="160"/>
      <c r="BI7" s="160"/>
      <c r="BJ7" s="160"/>
      <c r="BK7" s="160"/>
      <c r="BL7" s="160"/>
      <c r="BM7" s="160"/>
      <c r="BN7" s="160"/>
      <c r="BO7" s="160"/>
      <c r="BP7" s="160"/>
      <c r="BQ7" s="160"/>
      <c r="BR7" s="160"/>
      <c r="BS7" s="160"/>
      <c r="BT7" s="160"/>
      <c r="BU7" s="160"/>
      <c r="BV7" s="160"/>
      <c r="BW7" s="160"/>
      <c r="BX7" s="160"/>
      <c r="BY7" s="160"/>
      <c r="BZ7" s="160"/>
      <c r="CA7" s="160"/>
      <c r="CB7" s="160"/>
      <c r="CC7" s="160"/>
      <c r="CD7" s="160"/>
      <c r="CE7" s="160"/>
      <c r="CF7" s="160"/>
      <c r="CG7" s="160"/>
      <c r="CH7" s="160"/>
      <c r="CI7" s="160"/>
      <c r="CJ7" s="160"/>
      <c r="CK7" s="160"/>
      <c r="CL7" s="160"/>
      <c r="CM7" s="160"/>
      <c r="CN7" s="160"/>
      <c r="CO7" s="160"/>
      <c r="CP7" s="160"/>
      <c r="CQ7" s="160"/>
      <c r="CR7" s="160"/>
      <c r="CS7" s="160"/>
      <c r="CT7" s="160"/>
      <c r="CU7" s="160"/>
      <c r="CV7" s="160"/>
      <c r="CW7" s="160"/>
      <c r="CX7" s="160"/>
      <c r="CY7" s="160"/>
      <c r="CZ7" s="160"/>
      <c r="DA7" s="160"/>
      <c r="DB7" s="160"/>
      <c r="DC7" s="160"/>
      <c r="DD7" s="160"/>
      <c r="DE7" s="160"/>
      <c r="DF7" s="160"/>
      <c r="DG7" s="160"/>
      <c r="DH7" s="160"/>
      <c r="DI7" s="160"/>
      <c r="DJ7" s="160"/>
      <c r="DK7" s="160"/>
      <c r="DL7" s="160"/>
      <c r="DM7" s="160"/>
      <c r="DN7" s="160"/>
      <c r="DO7" s="160"/>
      <c r="DP7" s="160"/>
      <c r="DQ7" s="160"/>
      <c r="DR7" s="160"/>
      <c r="DS7" s="160"/>
      <c r="DT7" s="160"/>
      <c r="DU7" s="160"/>
      <c r="DV7" s="160"/>
      <c r="DW7" s="160"/>
      <c r="DX7" s="160"/>
      <c r="DY7" s="160"/>
      <c r="DZ7" s="160"/>
      <c r="EA7" s="160"/>
      <c r="EB7" s="160"/>
      <c r="EC7" s="160"/>
      <c r="ED7" s="160"/>
      <c r="EE7" s="160"/>
      <c r="EF7" s="160"/>
      <c r="EG7" s="160"/>
      <c r="EH7" s="160"/>
      <c r="EI7" s="160"/>
      <c r="EJ7" s="160"/>
      <c r="EK7" s="160"/>
      <c r="EL7" s="160"/>
      <c r="EM7" s="160"/>
      <c r="EN7" s="160"/>
      <c r="EO7" s="160"/>
      <c r="EP7" s="160"/>
      <c r="EQ7" s="160"/>
      <c r="ER7" s="160"/>
      <c r="ES7" s="160"/>
      <c r="ET7" s="160"/>
      <c r="EU7" s="160"/>
      <c r="EV7" s="160"/>
      <c r="EW7" s="160"/>
      <c r="EX7" s="160"/>
      <c r="EY7" s="160"/>
      <c r="EZ7" s="160"/>
      <c r="FA7" s="160"/>
      <c r="FB7" s="160"/>
      <c r="FC7" s="160"/>
      <c r="FD7" s="160"/>
      <c r="FE7" s="160"/>
      <c r="FF7" s="160"/>
      <c r="FG7" s="160"/>
      <c r="FH7" s="160"/>
      <c r="FI7" s="160"/>
      <c r="FJ7" s="160"/>
      <c r="FK7" s="160"/>
      <c r="FL7" s="160"/>
      <c r="FM7" s="160"/>
      <c r="FN7" s="160"/>
      <c r="FO7" s="160"/>
      <c r="FP7" s="160"/>
      <c r="FQ7" s="160"/>
      <c r="FR7" s="160"/>
      <c r="FS7" s="160"/>
      <c r="FT7" s="160"/>
      <c r="FU7" s="160"/>
      <c r="FV7" s="160"/>
      <c r="FW7" s="160"/>
      <c r="FX7" s="160"/>
      <c r="FY7" s="160"/>
      <c r="FZ7" s="160"/>
      <c r="GA7" s="160"/>
      <c r="GB7" s="160"/>
      <c r="GC7" s="160"/>
      <c r="GD7" s="160"/>
      <c r="GE7" s="160"/>
      <c r="GF7" s="160"/>
      <c r="GG7" s="160"/>
      <c r="GH7" s="160"/>
      <c r="GI7" s="160"/>
      <c r="GJ7" s="160"/>
      <c r="GK7" s="160"/>
      <c r="GL7" s="160"/>
      <c r="GM7" s="160"/>
      <c r="GN7" s="160"/>
      <c r="GO7" s="160"/>
      <c r="GP7" s="160"/>
      <c r="GQ7" s="160"/>
      <c r="GR7" s="160"/>
      <c r="GS7" s="160"/>
      <c r="GT7" s="160"/>
      <c r="GU7" s="160"/>
      <c r="GV7" s="160"/>
      <c r="GW7" s="160"/>
      <c r="GX7" s="160"/>
      <c r="GY7" s="160"/>
      <c r="GZ7" s="160"/>
      <c r="HA7" s="160"/>
      <c r="HB7" s="160"/>
      <c r="HC7" s="160"/>
      <c r="HD7" s="160"/>
      <c r="HE7" s="160"/>
      <c r="HF7" s="160"/>
      <c r="HG7" s="160"/>
      <c r="HH7" s="160"/>
      <c r="HI7" s="160"/>
      <c r="HJ7" s="160"/>
      <c r="HK7" s="160"/>
      <c r="HL7" s="160"/>
      <c r="HM7" s="160"/>
      <c r="HN7" s="160"/>
      <c r="HO7" s="160"/>
      <c r="HP7" s="160"/>
      <c r="HQ7" s="160"/>
      <c r="HR7" s="160"/>
      <c r="HS7" s="160"/>
      <c r="HT7" s="160"/>
      <c r="HU7" s="160"/>
      <c r="HV7" s="160"/>
      <c r="HW7" s="160"/>
      <c r="HX7" s="160"/>
      <c r="HY7" s="160"/>
      <c r="HZ7" s="160"/>
      <c r="IA7" s="160"/>
      <c r="IB7" s="160"/>
      <c r="IC7" s="160"/>
      <c r="ID7" s="160"/>
      <c r="IE7" s="160"/>
      <c r="IF7" s="160"/>
    </row>
    <row r="8" spans="1:240" ht="15.75">
      <c r="A8" s="148" t="s">
        <v>23</v>
      </c>
      <c r="B8" s="148" t="s">
        <v>57</v>
      </c>
      <c r="C8" s="149" t="s">
        <v>25</v>
      </c>
      <c r="D8" s="150">
        <v>2</v>
      </c>
      <c r="E8" s="149" t="s">
        <v>424</v>
      </c>
      <c r="F8" s="149" t="s">
        <v>425</v>
      </c>
      <c r="G8" s="169">
        <v>3</v>
      </c>
      <c r="H8" s="229"/>
      <c r="I8" s="152" t="s">
        <v>369</v>
      </c>
      <c r="J8" s="152" t="s">
        <v>370</v>
      </c>
      <c r="K8" s="181"/>
      <c r="L8" s="181"/>
      <c r="M8" s="181"/>
      <c r="N8" s="181"/>
      <c r="O8" s="181"/>
      <c r="P8" s="181"/>
      <c r="Q8" s="181"/>
      <c r="R8" s="181"/>
      <c r="S8" s="181"/>
      <c r="T8" s="181"/>
      <c r="U8" s="181"/>
      <c r="V8" s="181"/>
      <c r="W8" s="181"/>
      <c r="X8" s="181"/>
      <c r="Y8" s="181"/>
      <c r="Z8" s="181"/>
      <c r="AA8" s="181"/>
      <c r="AB8" s="181"/>
      <c r="AC8" s="181"/>
      <c r="AD8" s="181"/>
      <c r="AE8" s="181"/>
      <c r="AF8" s="181"/>
      <c r="AG8" s="181"/>
      <c r="AH8" s="181"/>
      <c r="AI8" s="181"/>
      <c r="AJ8" s="181"/>
      <c r="AK8" s="181"/>
      <c r="AL8" s="181"/>
      <c r="AM8" s="181"/>
      <c r="AN8" s="181"/>
      <c r="AO8" s="181"/>
      <c r="AP8" s="181"/>
      <c r="AQ8" s="181"/>
      <c r="AR8" s="181"/>
      <c r="AS8" s="181"/>
      <c r="AT8" s="181"/>
      <c r="AU8" s="181"/>
      <c r="AV8" s="181"/>
      <c r="AW8" s="181"/>
      <c r="AX8" s="181"/>
      <c r="AY8" s="181"/>
      <c r="AZ8" s="181"/>
      <c r="BA8" s="181"/>
      <c r="BB8" s="181"/>
      <c r="BC8" s="181"/>
      <c r="BD8" s="181"/>
      <c r="BE8" s="181"/>
      <c r="BF8" s="181"/>
      <c r="BG8" s="181"/>
      <c r="BH8" s="181"/>
      <c r="BI8" s="181"/>
      <c r="BJ8" s="181"/>
      <c r="BK8" s="181"/>
      <c r="BL8" s="181"/>
      <c r="BM8" s="181"/>
      <c r="BN8" s="181"/>
      <c r="BO8" s="181"/>
      <c r="BP8" s="181"/>
      <c r="BQ8" s="181"/>
      <c r="BR8" s="181"/>
      <c r="BS8" s="181"/>
      <c r="BT8" s="181"/>
      <c r="BU8" s="181"/>
      <c r="BV8" s="181"/>
      <c r="BW8" s="181"/>
      <c r="BX8" s="181"/>
      <c r="BY8" s="181"/>
      <c r="BZ8" s="181"/>
      <c r="CA8" s="181"/>
      <c r="CB8" s="181"/>
      <c r="CC8" s="181"/>
      <c r="CD8" s="181"/>
      <c r="CE8" s="181"/>
      <c r="CF8" s="181"/>
      <c r="CG8" s="181"/>
      <c r="CH8" s="181"/>
      <c r="CI8" s="181"/>
      <c r="CJ8" s="181"/>
      <c r="CK8" s="181"/>
      <c r="CL8" s="181"/>
      <c r="CM8" s="181"/>
      <c r="CN8" s="181"/>
      <c r="CO8" s="181"/>
      <c r="CP8" s="181"/>
      <c r="CQ8" s="181"/>
      <c r="CR8" s="181"/>
      <c r="CS8" s="181"/>
      <c r="CT8" s="181"/>
      <c r="CU8" s="181"/>
      <c r="CV8" s="181"/>
      <c r="CW8" s="181"/>
      <c r="CX8" s="181"/>
      <c r="CY8" s="181"/>
      <c r="CZ8" s="181"/>
      <c r="DA8" s="181"/>
      <c r="DB8" s="181"/>
      <c r="DC8" s="181"/>
      <c r="DD8" s="181"/>
      <c r="DE8" s="181"/>
      <c r="DF8" s="181"/>
      <c r="DG8" s="181"/>
      <c r="DH8" s="181"/>
      <c r="DI8" s="181"/>
      <c r="DJ8" s="181"/>
      <c r="DK8" s="181"/>
      <c r="DL8" s="181"/>
      <c r="DM8" s="181"/>
      <c r="DN8" s="181"/>
      <c r="DO8" s="181"/>
      <c r="DP8" s="181"/>
      <c r="DQ8" s="181"/>
      <c r="DR8" s="181"/>
      <c r="DS8" s="181"/>
      <c r="DT8" s="181"/>
      <c r="DU8" s="181"/>
      <c r="DV8" s="181"/>
      <c r="DW8" s="181"/>
      <c r="DX8" s="181"/>
      <c r="DY8" s="181"/>
      <c r="DZ8" s="181"/>
      <c r="EA8" s="181"/>
      <c r="EB8" s="181"/>
      <c r="EC8" s="181"/>
      <c r="ED8" s="181"/>
      <c r="EE8" s="181"/>
      <c r="EF8" s="181"/>
      <c r="EG8" s="181"/>
      <c r="EH8" s="181"/>
      <c r="EI8" s="181"/>
      <c r="EJ8" s="181"/>
      <c r="EK8" s="181"/>
      <c r="EL8" s="181"/>
      <c r="EM8" s="181"/>
      <c r="EN8" s="181"/>
      <c r="EO8" s="181"/>
      <c r="EP8" s="181"/>
      <c r="EQ8" s="181"/>
      <c r="ER8" s="181"/>
      <c r="ES8" s="181"/>
      <c r="ET8" s="181"/>
      <c r="EU8" s="181"/>
      <c r="EV8" s="181"/>
      <c r="EW8" s="181"/>
      <c r="EX8" s="181"/>
      <c r="EY8" s="181"/>
      <c r="EZ8" s="181"/>
      <c r="FA8" s="181"/>
      <c r="FB8" s="181"/>
      <c r="FC8" s="181"/>
      <c r="FD8" s="181"/>
      <c r="FE8" s="181"/>
      <c r="FF8" s="181"/>
      <c r="FG8" s="181"/>
      <c r="FH8" s="181"/>
      <c r="FI8" s="181"/>
      <c r="FJ8" s="181"/>
      <c r="FK8" s="181"/>
      <c r="FL8" s="181"/>
      <c r="FM8" s="181"/>
      <c r="FN8" s="181"/>
      <c r="FO8" s="181"/>
      <c r="FP8" s="181"/>
      <c r="FQ8" s="181"/>
      <c r="FR8" s="181"/>
      <c r="FS8" s="181"/>
      <c r="FT8" s="181"/>
      <c r="FU8" s="181"/>
      <c r="FV8" s="181"/>
      <c r="FW8" s="181"/>
      <c r="FX8" s="181"/>
      <c r="FY8" s="181"/>
      <c r="FZ8" s="181"/>
      <c r="GA8" s="181"/>
      <c r="GB8" s="181"/>
      <c r="GC8" s="181"/>
      <c r="GD8" s="181"/>
      <c r="GE8" s="181"/>
      <c r="GF8" s="181"/>
      <c r="GG8" s="181"/>
      <c r="GH8" s="181"/>
      <c r="GI8" s="181"/>
      <c r="GJ8" s="181"/>
      <c r="GK8" s="181"/>
      <c r="GL8" s="181"/>
      <c r="GM8" s="181"/>
      <c r="GN8" s="181"/>
      <c r="GO8" s="181"/>
      <c r="GP8" s="181"/>
      <c r="GQ8" s="181"/>
      <c r="GR8" s="181"/>
      <c r="GS8" s="181"/>
      <c r="GT8" s="181"/>
      <c r="GU8" s="181"/>
      <c r="GV8" s="181"/>
      <c r="GW8" s="181"/>
      <c r="GX8" s="181"/>
      <c r="GY8" s="181"/>
      <c r="GZ8" s="181"/>
      <c r="HA8" s="181"/>
      <c r="HB8" s="181"/>
      <c r="HC8" s="181"/>
      <c r="HD8" s="181"/>
      <c r="HE8" s="181"/>
      <c r="HF8" s="181"/>
      <c r="HG8" s="181"/>
      <c r="HH8" s="181"/>
      <c r="HI8" s="181"/>
      <c r="HJ8" s="181"/>
      <c r="HK8" s="181"/>
      <c r="HL8" s="181"/>
      <c r="HM8" s="181"/>
      <c r="HN8" s="181"/>
      <c r="HO8" s="181"/>
      <c r="HP8" s="181"/>
      <c r="HQ8" s="181"/>
      <c r="HR8" s="181"/>
      <c r="HS8" s="181"/>
      <c r="HT8" s="181"/>
      <c r="HU8" s="181"/>
      <c r="HV8" s="181"/>
      <c r="HW8" s="181"/>
      <c r="HX8" s="181"/>
      <c r="HY8" s="181"/>
      <c r="HZ8" s="181"/>
      <c r="IA8" s="181"/>
      <c r="IB8" s="181"/>
      <c r="IC8" s="181"/>
      <c r="ID8" s="181"/>
      <c r="IE8" s="181"/>
      <c r="IF8" s="181"/>
    </row>
    <row r="9" spans="1:240" ht="15.75">
      <c r="A9" s="182"/>
      <c r="B9" s="153" t="s">
        <v>371</v>
      </c>
      <c r="C9" s="183">
        <f>C10+C26+C45+C46+C47+C48</f>
        <v>1175770</v>
      </c>
      <c r="D9" s="184">
        <f>E9+F9</f>
        <v>8277847</v>
      </c>
      <c r="E9" s="183">
        <f>E10+E26+E45+E46+E47+E48+E49+E50</f>
        <v>6295073</v>
      </c>
      <c r="F9" s="183">
        <f>F10+F26</f>
        <v>1982774</v>
      </c>
      <c r="G9" s="184">
        <f>G10+G26+G45+G46+G47+G48+G49+G50+G51</f>
        <v>1840429.8590000002</v>
      </c>
      <c r="H9" s="231">
        <v>677173</v>
      </c>
      <c r="I9" s="230">
        <f>G9/C9</f>
        <v>1.5652975148200754</v>
      </c>
      <c r="J9" s="230">
        <f>G9/D9</f>
        <v>0.22233194923752519</v>
      </c>
      <c r="K9" s="240"/>
      <c r="L9" s="187"/>
      <c r="M9" s="187"/>
      <c r="N9" s="187"/>
      <c r="O9" s="187"/>
      <c r="P9" s="187"/>
      <c r="Q9" s="187"/>
      <c r="R9" s="187"/>
      <c r="S9" s="187"/>
      <c r="T9" s="187"/>
      <c r="U9" s="187"/>
      <c r="V9" s="187"/>
      <c r="W9" s="187"/>
      <c r="X9" s="187"/>
      <c r="Y9" s="187"/>
      <c r="Z9" s="187"/>
      <c r="AA9" s="187"/>
      <c r="AB9" s="187"/>
      <c r="AC9" s="187"/>
      <c r="AD9" s="187"/>
      <c r="AE9" s="187"/>
      <c r="AF9" s="187"/>
      <c r="AG9" s="187"/>
      <c r="AH9" s="187"/>
      <c r="AI9" s="187"/>
      <c r="AJ9" s="187"/>
      <c r="AK9" s="187"/>
      <c r="AL9" s="187"/>
      <c r="AM9" s="187"/>
      <c r="AN9" s="187"/>
      <c r="AO9" s="187"/>
      <c r="AP9" s="187"/>
      <c r="AQ9" s="187"/>
      <c r="AR9" s="187"/>
      <c r="AS9" s="187"/>
      <c r="AT9" s="187"/>
      <c r="AU9" s="187"/>
      <c r="AV9" s="187"/>
      <c r="AW9" s="187"/>
      <c r="AX9" s="187"/>
      <c r="AY9" s="187"/>
      <c r="AZ9" s="187"/>
      <c r="BA9" s="187"/>
      <c r="BB9" s="187"/>
      <c r="BC9" s="187"/>
      <c r="BD9" s="187"/>
      <c r="BE9" s="187"/>
      <c r="BF9" s="187"/>
      <c r="BG9" s="187"/>
      <c r="BH9" s="187"/>
      <c r="BI9" s="187"/>
      <c r="BJ9" s="187"/>
      <c r="BK9" s="187"/>
      <c r="BL9" s="187"/>
      <c r="BM9" s="187"/>
      <c r="BN9" s="187"/>
      <c r="BO9" s="187"/>
      <c r="BP9" s="187"/>
      <c r="BQ9" s="187"/>
      <c r="BR9" s="187"/>
      <c r="BS9" s="187"/>
      <c r="BT9" s="187"/>
      <c r="BU9" s="187"/>
      <c r="BV9" s="187"/>
      <c r="BW9" s="187"/>
      <c r="BX9" s="187"/>
      <c r="BY9" s="187"/>
      <c r="BZ9" s="187"/>
      <c r="CA9" s="187"/>
      <c r="CB9" s="187"/>
      <c r="CC9" s="187"/>
      <c r="CD9" s="187"/>
      <c r="CE9" s="187"/>
      <c r="CF9" s="187"/>
      <c r="CG9" s="187"/>
      <c r="CH9" s="187"/>
      <c r="CI9" s="187"/>
      <c r="CJ9" s="187"/>
      <c r="CK9" s="187"/>
      <c r="CL9" s="187"/>
      <c r="CM9" s="187"/>
      <c r="CN9" s="187"/>
      <c r="CO9" s="187"/>
      <c r="CP9" s="187"/>
      <c r="CQ9" s="187"/>
      <c r="CR9" s="187"/>
      <c r="CS9" s="187"/>
      <c r="CT9" s="187"/>
      <c r="CU9" s="187"/>
      <c r="CV9" s="187"/>
      <c r="CW9" s="187"/>
      <c r="CX9" s="187"/>
      <c r="CY9" s="187"/>
      <c r="CZ9" s="187"/>
      <c r="DA9" s="187"/>
      <c r="DB9" s="187"/>
      <c r="DC9" s="187"/>
      <c r="DD9" s="187"/>
      <c r="DE9" s="187"/>
      <c r="DF9" s="187"/>
      <c r="DG9" s="187"/>
      <c r="DH9" s="187"/>
      <c r="DI9" s="187"/>
      <c r="DJ9" s="187"/>
      <c r="DK9" s="187"/>
      <c r="DL9" s="187"/>
      <c r="DM9" s="187"/>
      <c r="DN9" s="187"/>
      <c r="DO9" s="187"/>
      <c r="DP9" s="187"/>
      <c r="DQ9" s="187"/>
      <c r="DR9" s="187"/>
      <c r="DS9" s="187"/>
      <c r="DT9" s="187"/>
      <c r="DU9" s="187"/>
      <c r="DV9" s="187"/>
      <c r="DW9" s="187"/>
      <c r="DX9" s="187"/>
      <c r="DY9" s="187"/>
      <c r="DZ9" s="187"/>
      <c r="EA9" s="187"/>
      <c r="EB9" s="187"/>
      <c r="EC9" s="187"/>
      <c r="ED9" s="187"/>
      <c r="EE9" s="187"/>
      <c r="EF9" s="187"/>
      <c r="EG9" s="187"/>
      <c r="EH9" s="187"/>
      <c r="EI9" s="187"/>
      <c r="EJ9" s="187"/>
      <c r="EK9" s="187"/>
      <c r="EL9" s="187"/>
      <c r="EM9" s="187"/>
      <c r="EN9" s="187"/>
      <c r="EO9" s="187"/>
      <c r="EP9" s="187"/>
      <c r="EQ9" s="187"/>
      <c r="ER9" s="187"/>
      <c r="ES9" s="187"/>
      <c r="ET9" s="187"/>
      <c r="EU9" s="187"/>
      <c r="EV9" s="187"/>
      <c r="EW9" s="187"/>
      <c r="EX9" s="187"/>
      <c r="EY9" s="187"/>
      <c r="EZ9" s="187"/>
      <c r="FA9" s="187"/>
      <c r="FB9" s="187"/>
      <c r="FC9" s="187"/>
      <c r="FD9" s="187"/>
      <c r="FE9" s="187"/>
      <c r="FF9" s="187"/>
      <c r="FG9" s="187"/>
      <c r="FH9" s="187"/>
      <c r="FI9" s="187"/>
      <c r="FJ9" s="187"/>
      <c r="FK9" s="187"/>
      <c r="FL9" s="187"/>
      <c r="FM9" s="187"/>
      <c r="FN9" s="187"/>
      <c r="FO9" s="187"/>
      <c r="FP9" s="187"/>
      <c r="FQ9" s="187"/>
      <c r="FR9" s="187"/>
      <c r="FS9" s="187"/>
      <c r="FT9" s="187"/>
      <c r="FU9" s="187"/>
      <c r="FV9" s="187"/>
      <c r="FW9" s="187"/>
      <c r="FX9" s="187"/>
      <c r="FY9" s="187"/>
      <c r="FZ9" s="187"/>
      <c r="GA9" s="187"/>
      <c r="GB9" s="187"/>
      <c r="GC9" s="187"/>
      <c r="GD9" s="187"/>
      <c r="GE9" s="187"/>
      <c r="GF9" s="187"/>
      <c r="GG9" s="187"/>
      <c r="GH9" s="187"/>
      <c r="GI9" s="187"/>
      <c r="GJ9" s="187"/>
      <c r="GK9" s="187"/>
      <c r="GL9" s="187"/>
      <c r="GM9" s="187"/>
      <c r="GN9" s="187"/>
      <c r="GO9" s="187"/>
      <c r="GP9" s="187"/>
      <c r="GQ9" s="187"/>
      <c r="GR9" s="187"/>
      <c r="GS9" s="187"/>
      <c r="GT9" s="187"/>
      <c r="GU9" s="187"/>
      <c r="GV9" s="187"/>
      <c r="GW9" s="187"/>
      <c r="GX9" s="187"/>
      <c r="GY9" s="187"/>
      <c r="GZ9" s="187"/>
      <c r="HA9" s="187"/>
      <c r="HB9" s="187"/>
      <c r="HC9" s="187"/>
      <c r="HD9" s="187"/>
      <c r="HE9" s="187"/>
      <c r="HF9" s="187"/>
      <c r="HG9" s="187"/>
      <c r="HH9" s="187"/>
      <c r="HI9" s="187"/>
      <c r="HJ9" s="187"/>
      <c r="HK9" s="187"/>
      <c r="HL9" s="187"/>
      <c r="HM9" s="187"/>
      <c r="HN9" s="187"/>
      <c r="HO9" s="187"/>
      <c r="HP9" s="187"/>
      <c r="HQ9" s="187"/>
      <c r="HR9" s="187"/>
      <c r="HS9" s="187"/>
      <c r="HT9" s="187"/>
      <c r="HU9" s="187"/>
      <c r="HV9" s="187"/>
      <c r="HW9" s="187"/>
      <c r="HX9" s="187"/>
      <c r="HY9" s="187"/>
      <c r="HZ9" s="187"/>
      <c r="IA9" s="187"/>
      <c r="IB9" s="187"/>
      <c r="IC9" s="187"/>
      <c r="ID9" s="187"/>
      <c r="IE9" s="187"/>
      <c r="IF9" s="187"/>
    </row>
    <row r="10" spans="1:240" s="192" customFormat="1" ht="15.75">
      <c r="A10" s="182" t="s">
        <v>24</v>
      </c>
      <c r="B10" s="188" t="s">
        <v>372</v>
      </c>
      <c r="C10" s="189">
        <f>C11+C19</f>
        <v>514667</v>
      </c>
      <c r="D10" s="190">
        <f>E10+F10</f>
        <v>2094863</v>
      </c>
      <c r="E10" s="189">
        <f>E11</f>
        <v>825372</v>
      </c>
      <c r="F10" s="189">
        <f>F19</f>
        <v>1269491</v>
      </c>
      <c r="G10" s="190">
        <f>G11+G19+G24+G25</f>
        <v>959289.85900000005</v>
      </c>
      <c r="H10" s="232">
        <v>677173</v>
      </c>
      <c r="I10" s="230">
        <f t="shared" ref="I10:I23" si="0">G10/C10</f>
        <v>1.8639039592590938</v>
      </c>
      <c r="J10" s="230">
        <f t="shared" ref="J10:J23" si="1">G10/D10</f>
        <v>0.45792486620843464</v>
      </c>
      <c r="K10" s="241"/>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7"/>
      <c r="AY10" s="187"/>
      <c r="AZ10" s="187"/>
      <c r="BA10" s="187"/>
      <c r="BB10" s="187"/>
      <c r="BC10" s="187"/>
      <c r="BD10" s="187"/>
      <c r="BE10" s="187"/>
      <c r="BF10" s="187"/>
      <c r="BG10" s="187"/>
      <c r="BH10" s="187"/>
      <c r="BI10" s="187"/>
      <c r="BJ10" s="187"/>
      <c r="BK10" s="187"/>
      <c r="BL10" s="187"/>
      <c r="BM10" s="187"/>
      <c r="BN10" s="187"/>
      <c r="BO10" s="187"/>
      <c r="BP10" s="187"/>
      <c r="BQ10" s="187"/>
      <c r="BR10" s="187"/>
      <c r="BS10" s="187"/>
      <c r="BT10" s="187"/>
      <c r="BU10" s="187"/>
      <c r="BV10" s="187"/>
      <c r="BW10" s="187"/>
      <c r="BX10" s="187"/>
      <c r="BY10" s="187"/>
      <c r="BZ10" s="187"/>
      <c r="CA10" s="187"/>
      <c r="CB10" s="187"/>
      <c r="CC10" s="187"/>
      <c r="CD10" s="187"/>
      <c r="CE10" s="187"/>
      <c r="CF10" s="187"/>
      <c r="CG10" s="187"/>
      <c r="CH10" s="187"/>
      <c r="CI10" s="187"/>
      <c r="CJ10" s="187"/>
      <c r="CK10" s="187"/>
      <c r="CL10" s="187"/>
      <c r="CM10" s="187"/>
      <c r="CN10" s="187"/>
      <c r="CO10" s="187"/>
      <c r="CP10" s="187"/>
      <c r="CQ10" s="187"/>
      <c r="CR10" s="187"/>
      <c r="CS10" s="187"/>
      <c r="CT10" s="187"/>
      <c r="CU10" s="187"/>
      <c r="CV10" s="187"/>
      <c r="CW10" s="187"/>
      <c r="CX10" s="187"/>
      <c r="CY10" s="187"/>
      <c r="CZ10" s="187"/>
      <c r="DA10" s="187"/>
      <c r="DB10" s="187"/>
      <c r="DC10" s="187"/>
      <c r="DD10" s="187"/>
      <c r="DE10" s="187"/>
      <c r="DF10" s="187"/>
      <c r="DG10" s="187"/>
      <c r="DH10" s="187"/>
      <c r="DI10" s="187"/>
      <c r="DJ10" s="187"/>
      <c r="DK10" s="187"/>
      <c r="DL10" s="187"/>
      <c r="DM10" s="187"/>
      <c r="DN10" s="187"/>
      <c r="DO10" s="187"/>
      <c r="DP10" s="187"/>
      <c r="DQ10" s="187"/>
      <c r="DR10" s="187"/>
      <c r="DS10" s="187"/>
      <c r="DT10" s="187"/>
      <c r="DU10" s="187"/>
      <c r="DV10" s="187"/>
      <c r="DW10" s="187"/>
      <c r="DX10" s="187"/>
      <c r="DY10" s="187"/>
      <c r="DZ10" s="187"/>
      <c r="EA10" s="187"/>
      <c r="EB10" s="187"/>
      <c r="EC10" s="187"/>
      <c r="ED10" s="187"/>
      <c r="EE10" s="187"/>
      <c r="EF10" s="187"/>
      <c r="EG10" s="187"/>
      <c r="EH10" s="187"/>
      <c r="EI10" s="187"/>
      <c r="EJ10" s="187"/>
      <c r="EK10" s="187"/>
      <c r="EL10" s="187"/>
      <c r="EM10" s="187"/>
      <c r="EN10" s="187"/>
      <c r="EO10" s="187"/>
      <c r="EP10" s="187"/>
      <c r="EQ10" s="187"/>
      <c r="ER10" s="187"/>
      <c r="ES10" s="187"/>
      <c r="ET10" s="187"/>
      <c r="EU10" s="187"/>
      <c r="EV10" s="187"/>
      <c r="EW10" s="187"/>
      <c r="EX10" s="187"/>
      <c r="EY10" s="187"/>
      <c r="EZ10" s="187"/>
      <c r="FA10" s="187"/>
      <c r="FB10" s="187"/>
      <c r="FC10" s="187"/>
      <c r="FD10" s="187"/>
      <c r="FE10" s="187"/>
      <c r="FF10" s="187"/>
      <c r="FG10" s="187"/>
      <c r="FH10" s="187"/>
      <c r="FI10" s="187"/>
      <c r="FJ10" s="187"/>
      <c r="FK10" s="187"/>
      <c r="FL10" s="187"/>
      <c r="FM10" s="187"/>
      <c r="FN10" s="187"/>
      <c r="FO10" s="187"/>
      <c r="FP10" s="187"/>
      <c r="FQ10" s="187"/>
      <c r="FR10" s="187"/>
      <c r="FS10" s="187"/>
      <c r="FT10" s="187"/>
      <c r="FU10" s="187"/>
      <c r="FV10" s="187"/>
      <c r="FW10" s="187"/>
      <c r="FX10" s="187"/>
      <c r="FY10" s="187"/>
      <c r="FZ10" s="187"/>
      <c r="GA10" s="187"/>
      <c r="GB10" s="187"/>
      <c r="GC10" s="187"/>
      <c r="GD10" s="187"/>
      <c r="GE10" s="187"/>
      <c r="GF10" s="187"/>
      <c r="GG10" s="187"/>
      <c r="GH10" s="187"/>
      <c r="GI10" s="187"/>
      <c r="GJ10" s="187"/>
      <c r="GK10" s="187"/>
      <c r="GL10" s="187"/>
      <c r="GM10" s="187"/>
      <c r="GN10" s="187"/>
      <c r="GO10" s="187"/>
      <c r="GP10" s="187"/>
      <c r="GQ10" s="187"/>
      <c r="GR10" s="187"/>
      <c r="GS10" s="187"/>
      <c r="GT10" s="187"/>
      <c r="GU10" s="187"/>
      <c r="GV10" s="187"/>
      <c r="GW10" s="187"/>
      <c r="GX10" s="187"/>
      <c r="GY10" s="187"/>
      <c r="GZ10" s="187"/>
      <c r="HA10" s="187"/>
      <c r="HB10" s="187"/>
      <c r="HC10" s="187"/>
      <c r="HD10" s="187"/>
      <c r="HE10" s="187"/>
      <c r="HF10" s="187"/>
      <c r="HG10" s="187"/>
      <c r="HH10" s="187"/>
      <c r="HI10" s="187"/>
      <c r="HJ10" s="187"/>
      <c r="HK10" s="187"/>
      <c r="HL10" s="187"/>
      <c r="HM10" s="187"/>
      <c r="HN10" s="187"/>
      <c r="HO10" s="187"/>
      <c r="HP10" s="187"/>
      <c r="HQ10" s="187"/>
      <c r="HR10" s="187"/>
      <c r="HS10" s="187"/>
      <c r="HT10" s="187"/>
      <c r="HU10" s="187"/>
      <c r="HV10" s="187"/>
      <c r="HW10" s="187"/>
      <c r="HX10" s="187"/>
      <c r="HY10" s="187"/>
      <c r="HZ10" s="187"/>
      <c r="IA10" s="187"/>
      <c r="IB10" s="187"/>
      <c r="IC10" s="187"/>
      <c r="ID10" s="187"/>
      <c r="IE10" s="187"/>
      <c r="IF10" s="187"/>
    </row>
    <row r="11" spans="1:240" ht="16.5" customHeight="1">
      <c r="A11" s="155">
        <v>1</v>
      </c>
      <c r="B11" s="195" t="s">
        <v>373</v>
      </c>
      <c r="C11" s="156">
        <f>233979+5568</f>
        <v>239547</v>
      </c>
      <c r="D11" s="157">
        <f>D12+D16</f>
        <v>825372</v>
      </c>
      <c r="E11" s="156">
        <f>E12+E16</f>
        <v>825372</v>
      </c>
      <c r="F11" s="156"/>
      <c r="G11" s="156">
        <f>G12+G16</f>
        <v>98245</v>
      </c>
      <c r="H11" s="233">
        <v>195250</v>
      </c>
      <c r="I11" s="159">
        <f t="shared" si="0"/>
        <v>0.41012828380234356</v>
      </c>
      <c r="J11" s="159">
        <f t="shared" si="1"/>
        <v>0.11903117624537785</v>
      </c>
      <c r="K11" s="160"/>
      <c r="L11" s="160"/>
      <c r="M11" s="160"/>
      <c r="N11" s="160"/>
      <c r="O11" s="160"/>
      <c r="P11" s="160"/>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c r="AX11" s="160"/>
      <c r="AY11" s="160"/>
      <c r="AZ11" s="160"/>
      <c r="BA11" s="160"/>
      <c r="BB11" s="160"/>
      <c r="BC11" s="160"/>
      <c r="BD11" s="160"/>
      <c r="BE11" s="160"/>
      <c r="BF11" s="160"/>
      <c r="BG11" s="160"/>
      <c r="BH11" s="160"/>
      <c r="BI11" s="160"/>
      <c r="BJ11" s="160"/>
      <c r="BK11" s="160"/>
      <c r="BL11" s="160"/>
      <c r="BM11" s="160"/>
      <c r="BN11" s="160"/>
      <c r="BO11" s="160"/>
      <c r="BP11" s="160"/>
      <c r="BQ11" s="160"/>
      <c r="BR11" s="160"/>
      <c r="BS11" s="160"/>
      <c r="BT11" s="160"/>
      <c r="BU11" s="160"/>
      <c r="BV11" s="160"/>
      <c r="BW11" s="160"/>
      <c r="BX11" s="160"/>
      <c r="BY11" s="160"/>
      <c r="BZ11" s="160"/>
      <c r="CA11" s="160"/>
      <c r="CB11" s="160"/>
      <c r="CC11" s="160"/>
      <c r="CD11" s="160"/>
      <c r="CE11" s="160"/>
      <c r="CF11" s="160"/>
      <c r="CG11" s="160"/>
      <c r="CH11" s="160"/>
      <c r="CI11" s="160"/>
      <c r="CJ11" s="160"/>
      <c r="CK11" s="160"/>
      <c r="CL11" s="160"/>
      <c r="CM11" s="160"/>
      <c r="CN11" s="160"/>
      <c r="CO11" s="160"/>
      <c r="CP11" s="160"/>
      <c r="CQ11" s="160"/>
      <c r="CR11" s="160"/>
      <c r="CS11" s="160"/>
      <c r="CT11" s="160"/>
      <c r="CU11" s="160"/>
      <c r="CV11" s="160"/>
      <c r="CW11" s="160"/>
      <c r="CX11" s="160"/>
      <c r="CY11" s="160"/>
      <c r="CZ11" s="160"/>
      <c r="DA11" s="160"/>
      <c r="DB11" s="160"/>
      <c r="DC11" s="160"/>
      <c r="DD11" s="160"/>
      <c r="DE11" s="160"/>
      <c r="DF11" s="160"/>
      <c r="DG11" s="160"/>
      <c r="DH11" s="160"/>
      <c r="DI11" s="160"/>
      <c r="DJ11" s="160"/>
      <c r="DK11" s="160"/>
      <c r="DL11" s="160"/>
      <c r="DM11" s="160"/>
      <c r="DN11" s="160"/>
      <c r="DO11" s="160"/>
      <c r="DP11" s="160"/>
      <c r="DQ11" s="160"/>
      <c r="DR11" s="160"/>
      <c r="DS11" s="160"/>
      <c r="DT11" s="160"/>
      <c r="DU11" s="160"/>
      <c r="DV11" s="160"/>
      <c r="DW11" s="160"/>
      <c r="DX11" s="160"/>
      <c r="DY11" s="160"/>
      <c r="DZ11" s="160"/>
      <c r="EA11" s="160"/>
      <c r="EB11" s="160"/>
      <c r="EC11" s="160"/>
      <c r="ED11" s="160"/>
      <c r="EE11" s="160"/>
      <c r="EF11" s="160"/>
      <c r="EG11" s="160"/>
      <c r="EH11" s="160"/>
      <c r="EI11" s="160"/>
      <c r="EJ11" s="160"/>
      <c r="EK11" s="160"/>
      <c r="EL11" s="160"/>
      <c r="EM11" s="160"/>
      <c r="EN11" s="160"/>
      <c r="EO11" s="160"/>
      <c r="EP11" s="160"/>
      <c r="EQ11" s="160"/>
      <c r="ER11" s="160"/>
      <c r="ES11" s="160"/>
      <c r="ET11" s="160"/>
      <c r="EU11" s="160"/>
      <c r="EV11" s="160"/>
      <c r="EW11" s="160"/>
      <c r="EX11" s="160"/>
      <c r="EY11" s="160"/>
      <c r="EZ11" s="160"/>
      <c r="FA11" s="160"/>
      <c r="FB11" s="160"/>
      <c r="FC11" s="160"/>
      <c r="FD11" s="160"/>
      <c r="FE11" s="160"/>
      <c r="FF11" s="160"/>
      <c r="FG11" s="160"/>
      <c r="FH11" s="160"/>
      <c r="FI11" s="160"/>
      <c r="FJ11" s="160"/>
      <c r="FK11" s="160"/>
      <c r="FL11" s="160"/>
      <c r="FM11" s="160"/>
      <c r="FN11" s="160"/>
      <c r="FO11" s="160"/>
      <c r="FP11" s="160"/>
      <c r="FQ11" s="160"/>
      <c r="FR11" s="160"/>
      <c r="FS11" s="160"/>
      <c r="FT11" s="160"/>
      <c r="FU11" s="160"/>
      <c r="FV11" s="160"/>
      <c r="FW11" s="160"/>
      <c r="FX11" s="160"/>
      <c r="FY11" s="160"/>
      <c r="FZ11" s="160"/>
      <c r="GA11" s="160"/>
      <c r="GB11" s="160"/>
      <c r="GC11" s="160"/>
      <c r="GD11" s="160"/>
      <c r="GE11" s="160"/>
      <c r="GF11" s="160"/>
      <c r="GG11" s="160"/>
      <c r="GH11" s="160"/>
      <c r="GI11" s="160"/>
      <c r="GJ11" s="160"/>
      <c r="GK11" s="160"/>
      <c r="GL11" s="160"/>
      <c r="GM11" s="160"/>
      <c r="GN11" s="160"/>
      <c r="GO11" s="160"/>
      <c r="GP11" s="160"/>
      <c r="GQ11" s="160"/>
      <c r="GR11" s="160"/>
      <c r="GS11" s="160"/>
      <c r="GT11" s="160"/>
      <c r="GU11" s="160"/>
      <c r="GV11" s="160"/>
      <c r="GW11" s="160"/>
      <c r="GX11" s="160"/>
      <c r="GY11" s="160"/>
      <c r="GZ11" s="160"/>
      <c r="HA11" s="160"/>
      <c r="HB11" s="160"/>
      <c r="HC11" s="160"/>
      <c r="HD11" s="160"/>
      <c r="HE11" s="160"/>
      <c r="HF11" s="160"/>
      <c r="HG11" s="160"/>
      <c r="HH11" s="160"/>
      <c r="HI11" s="160"/>
      <c r="HJ11" s="160"/>
      <c r="HK11" s="160"/>
      <c r="HL11" s="160"/>
      <c r="HM11" s="160"/>
      <c r="HN11" s="160"/>
      <c r="HO11" s="160"/>
      <c r="HP11" s="160"/>
      <c r="HQ11" s="160"/>
      <c r="HR11" s="160"/>
      <c r="HS11" s="160"/>
      <c r="HT11" s="160"/>
      <c r="HU11" s="160"/>
      <c r="HV11" s="160"/>
      <c r="HW11" s="160"/>
      <c r="HX11" s="160"/>
      <c r="HY11" s="160"/>
      <c r="HZ11" s="160"/>
      <c r="IA11" s="160"/>
      <c r="IB11" s="160"/>
      <c r="IC11" s="160"/>
      <c r="ID11" s="160"/>
      <c r="IE11" s="160"/>
      <c r="IF11" s="160"/>
    </row>
    <row r="12" spans="1:240" ht="15.75" hidden="1" customHeight="1">
      <c r="A12" s="194" t="s">
        <v>89</v>
      </c>
      <c r="B12" s="195" t="s">
        <v>374</v>
      </c>
      <c r="C12" s="156">
        <f>C13</f>
        <v>245000</v>
      </c>
      <c r="D12" s="157">
        <f>D13+D14+D15</f>
        <v>821872</v>
      </c>
      <c r="E12" s="156">
        <f>E13+E14+E15</f>
        <v>821872</v>
      </c>
      <c r="F12" s="235"/>
      <c r="G12" s="156">
        <f>G13+G14+G15</f>
        <v>98245</v>
      </c>
      <c r="H12" s="233"/>
      <c r="I12" s="159">
        <f t="shared" si="0"/>
        <v>0.40100000000000002</v>
      </c>
      <c r="J12" s="159">
        <f t="shared" si="1"/>
        <v>0.11953807892226527</v>
      </c>
      <c r="K12" s="160"/>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c r="AX12" s="160"/>
      <c r="AY12" s="160"/>
      <c r="AZ12" s="160"/>
      <c r="BA12" s="160"/>
      <c r="BB12" s="160"/>
      <c r="BC12" s="160"/>
      <c r="BD12" s="160"/>
      <c r="BE12" s="160"/>
      <c r="BF12" s="160"/>
      <c r="BG12" s="160"/>
      <c r="BH12" s="160"/>
      <c r="BI12" s="160"/>
      <c r="BJ12" s="160"/>
      <c r="BK12" s="160"/>
      <c r="BL12" s="160"/>
      <c r="BM12" s="160"/>
      <c r="BN12" s="160"/>
      <c r="BO12" s="160"/>
      <c r="BP12" s="160"/>
      <c r="BQ12" s="160"/>
      <c r="BR12" s="160"/>
      <c r="BS12" s="160"/>
      <c r="BT12" s="160"/>
      <c r="BU12" s="160"/>
      <c r="BV12" s="160"/>
      <c r="BW12" s="160"/>
      <c r="BX12" s="160"/>
      <c r="BY12" s="160"/>
      <c r="BZ12" s="160"/>
      <c r="CA12" s="160"/>
      <c r="CB12" s="160"/>
      <c r="CC12" s="160"/>
      <c r="CD12" s="160"/>
      <c r="CE12" s="160"/>
      <c r="CF12" s="160"/>
      <c r="CG12" s="160"/>
      <c r="CH12" s="160"/>
      <c r="CI12" s="160"/>
      <c r="CJ12" s="160"/>
      <c r="CK12" s="160"/>
      <c r="CL12" s="160"/>
      <c r="CM12" s="160"/>
      <c r="CN12" s="160"/>
      <c r="CO12" s="160"/>
      <c r="CP12" s="160"/>
      <c r="CQ12" s="160"/>
      <c r="CR12" s="160"/>
      <c r="CS12" s="160"/>
      <c r="CT12" s="160"/>
      <c r="CU12" s="160"/>
      <c r="CV12" s="160"/>
      <c r="CW12" s="160"/>
      <c r="CX12" s="160"/>
      <c r="CY12" s="160"/>
      <c r="CZ12" s="160"/>
      <c r="DA12" s="160"/>
      <c r="DB12" s="160"/>
      <c r="DC12" s="160"/>
      <c r="DD12" s="160"/>
      <c r="DE12" s="160"/>
      <c r="DF12" s="160"/>
      <c r="DG12" s="160"/>
      <c r="DH12" s="160"/>
      <c r="DI12" s="160"/>
      <c r="DJ12" s="160"/>
      <c r="DK12" s="160"/>
      <c r="DL12" s="160"/>
      <c r="DM12" s="160"/>
      <c r="DN12" s="160"/>
      <c r="DO12" s="160"/>
      <c r="DP12" s="160"/>
      <c r="DQ12" s="160"/>
      <c r="DR12" s="160"/>
      <c r="DS12" s="160"/>
      <c r="DT12" s="160"/>
      <c r="DU12" s="160"/>
      <c r="DV12" s="160"/>
      <c r="DW12" s="160"/>
      <c r="DX12" s="160"/>
      <c r="DY12" s="160"/>
      <c r="DZ12" s="160"/>
      <c r="EA12" s="160"/>
      <c r="EB12" s="160"/>
      <c r="EC12" s="160"/>
      <c r="ED12" s="160"/>
      <c r="EE12" s="160"/>
      <c r="EF12" s="160"/>
      <c r="EG12" s="160"/>
      <c r="EH12" s="160"/>
      <c r="EI12" s="160"/>
      <c r="EJ12" s="160"/>
      <c r="EK12" s="160"/>
      <c r="EL12" s="160"/>
      <c r="EM12" s="160"/>
      <c r="EN12" s="160"/>
      <c r="EO12" s="160"/>
      <c r="EP12" s="160"/>
      <c r="EQ12" s="160"/>
      <c r="ER12" s="160"/>
      <c r="ES12" s="160"/>
      <c r="ET12" s="160"/>
      <c r="EU12" s="160"/>
      <c r="EV12" s="160"/>
      <c r="EW12" s="160"/>
      <c r="EX12" s="160"/>
      <c r="EY12" s="160"/>
      <c r="EZ12" s="160"/>
      <c r="FA12" s="160"/>
      <c r="FB12" s="160"/>
      <c r="FC12" s="160"/>
      <c r="FD12" s="160"/>
      <c r="FE12" s="160"/>
      <c r="FF12" s="160"/>
      <c r="FG12" s="160"/>
      <c r="FH12" s="160"/>
      <c r="FI12" s="160"/>
      <c r="FJ12" s="160"/>
      <c r="FK12" s="160"/>
      <c r="FL12" s="160"/>
      <c r="FM12" s="160"/>
      <c r="FN12" s="160"/>
      <c r="FO12" s="160"/>
      <c r="FP12" s="160"/>
      <c r="FQ12" s="160"/>
      <c r="FR12" s="160"/>
      <c r="FS12" s="160"/>
      <c r="FT12" s="160"/>
      <c r="FU12" s="160"/>
      <c r="FV12" s="160"/>
      <c r="FW12" s="160"/>
      <c r="FX12" s="160"/>
      <c r="FY12" s="160"/>
      <c r="FZ12" s="160"/>
      <c r="GA12" s="160"/>
      <c r="GB12" s="160"/>
      <c r="GC12" s="160"/>
      <c r="GD12" s="160"/>
      <c r="GE12" s="160"/>
      <c r="GF12" s="160"/>
      <c r="GG12" s="160"/>
      <c r="GH12" s="160"/>
      <c r="GI12" s="160"/>
      <c r="GJ12" s="160"/>
      <c r="GK12" s="160"/>
      <c r="GL12" s="160"/>
      <c r="GM12" s="160"/>
      <c r="GN12" s="160"/>
      <c r="GO12" s="160"/>
      <c r="GP12" s="160"/>
      <c r="GQ12" s="160"/>
      <c r="GR12" s="160"/>
      <c r="GS12" s="160"/>
      <c r="GT12" s="160"/>
      <c r="GU12" s="160"/>
      <c r="GV12" s="160"/>
      <c r="GW12" s="160"/>
      <c r="GX12" s="160"/>
      <c r="GY12" s="160"/>
      <c r="GZ12" s="160"/>
      <c r="HA12" s="160"/>
      <c r="HB12" s="160"/>
      <c r="HC12" s="160"/>
      <c r="HD12" s="160"/>
      <c r="HE12" s="160"/>
      <c r="HF12" s="160"/>
      <c r="HG12" s="160"/>
      <c r="HH12" s="160"/>
      <c r="HI12" s="160"/>
      <c r="HJ12" s="160"/>
      <c r="HK12" s="160"/>
      <c r="HL12" s="160"/>
      <c r="HM12" s="160"/>
      <c r="HN12" s="160"/>
      <c r="HO12" s="160"/>
      <c r="HP12" s="160"/>
      <c r="HQ12" s="160"/>
      <c r="HR12" s="160"/>
      <c r="HS12" s="160"/>
      <c r="HT12" s="160"/>
      <c r="HU12" s="160"/>
      <c r="HV12" s="160"/>
      <c r="HW12" s="160"/>
      <c r="HX12" s="160"/>
      <c r="HY12" s="160"/>
      <c r="HZ12" s="160"/>
      <c r="IA12" s="160"/>
      <c r="IB12" s="160"/>
      <c r="IC12" s="160"/>
      <c r="ID12" s="160"/>
      <c r="IE12" s="160"/>
      <c r="IF12" s="160"/>
    </row>
    <row r="13" spans="1:240" ht="31.5" hidden="1" customHeight="1">
      <c r="A13" s="155" t="s">
        <v>47</v>
      </c>
      <c r="B13" s="154" t="s">
        <v>375</v>
      </c>
      <c r="C13" s="156">
        <v>245000</v>
      </c>
      <c r="D13" s="157">
        <v>536872</v>
      </c>
      <c r="E13" s="156">
        <v>536872</v>
      </c>
      <c r="F13" s="235"/>
      <c r="G13" s="157">
        <f>43881+38000</f>
        <v>81881</v>
      </c>
      <c r="H13" s="233"/>
      <c r="I13" s="159">
        <f t="shared" si="0"/>
        <v>0.33420816326530611</v>
      </c>
      <c r="J13" s="159">
        <f t="shared" si="1"/>
        <v>0.15251493838382332</v>
      </c>
      <c r="K13" s="160"/>
      <c r="L13" s="160"/>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c r="AX13" s="160"/>
      <c r="AY13" s="160"/>
      <c r="AZ13" s="160"/>
      <c r="BA13" s="160"/>
      <c r="BB13" s="160"/>
      <c r="BC13" s="160"/>
      <c r="BD13" s="160"/>
      <c r="BE13" s="160"/>
      <c r="BF13" s="160"/>
      <c r="BG13" s="160"/>
      <c r="BH13" s="160"/>
      <c r="BI13" s="160"/>
      <c r="BJ13" s="160"/>
      <c r="BK13" s="160"/>
      <c r="BL13" s="160"/>
      <c r="BM13" s="160"/>
      <c r="BN13" s="160"/>
      <c r="BO13" s="160"/>
      <c r="BP13" s="160"/>
      <c r="BQ13" s="160"/>
      <c r="BR13" s="160"/>
      <c r="BS13" s="160"/>
      <c r="BT13" s="160"/>
      <c r="BU13" s="160"/>
      <c r="BV13" s="160"/>
      <c r="BW13" s="160"/>
      <c r="BX13" s="160"/>
      <c r="BY13" s="160"/>
      <c r="BZ13" s="160"/>
      <c r="CA13" s="160"/>
      <c r="CB13" s="160"/>
      <c r="CC13" s="160"/>
      <c r="CD13" s="160"/>
      <c r="CE13" s="160"/>
      <c r="CF13" s="160"/>
      <c r="CG13" s="160"/>
      <c r="CH13" s="160"/>
      <c r="CI13" s="160"/>
      <c r="CJ13" s="160"/>
      <c r="CK13" s="160"/>
      <c r="CL13" s="160"/>
      <c r="CM13" s="160"/>
      <c r="CN13" s="160"/>
      <c r="CO13" s="160"/>
      <c r="CP13" s="160"/>
      <c r="CQ13" s="160"/>
      <c r="CR13" s="160"/>
      <c r="CS13" s="160"/>
      <c r="CT13" s="160"/>
      <c r="CU13" s="160"/>
      <c r="CV13" s="160"/>
      <c r="CW13" s="160"/>
      <c r="CX13" s="160"/>
      <c r="CY13" s="160"/>
      <c r="CZ13" s="160"/>
      <c r="DA13" s="160"/>
      <c r="DB13" s="160"/>
      <c r="DC13" s="160"/>
      <c r="DD13" s="160"/>
      <c r="DE13" s="160"/>
      <c r="DF13" s="160"/>
      <c r="DG13" s="160"/>
      <c r="DH13" s="160"/>
      <c r="DI13" s="160"/>
      <c r="DJ13" s="160"/>
      <c r="DK13" s="160"/>
      <c r="DL13" s="160"/>
      <c r="DM13" s="160"/>
      <c r="DN13" s="160"/>
      <c r="DO13" s="160"/>
      <c r="DP13" s="160"/>
      <c r="DQ13" s="160"/>
      <c r="DR13" s="160"/>
      <c r="DS13" s="160"/>
      <c r="DT13" s="160"/>
      <c r="DU13" s="160"/>
      <c r="DV13" s="160"/>
      <c r="DW13" s="160"/>
      <c r="DX13" s="160"/>
      <c r="DY13" s="160"/>
      <c r="DZ13" s="160"/>
      <c r="EA13" s="160"/>
      <c r="EB13" s="160"/>
      <c r="EC13" s="160"/>
      <c r="ED13" s="160"/>
      <c r="EE13" s="160"/>
      <c r="EF13" s="160"/>
      <c r="EG13" s="160"/>
      <c r="EH13" s="160"/>
      <c r="EI13" s="160"/>
      <c r="EJ13" s="160"/>
      <c r="EK13" s="160"/>
      <c r="EL13" s="160"/>
      <c r="EM13" s="160"/>
      <c r="EN13" s="160"/>
      <c r="EO13" s="160"/>
      <c r="EP13" s="160"/>
      <c r="EQ13" s="160"/>
      <c r="ER13" s="160"/>
      <c r="ES13" s="160"/>
      <c r="ET13" s="160"/>
      <c r="EU13" s="160"/>
      <c r="EV13" s="160"/>
      <c r="EW13" s="160"/>
      <c r="EX13" s="160"/>
      <c r="EY13" s="160"/>
      <c r="EZ13" s="160"/>
      <c r="FA13" s="160"/>
      <c r="FB13" s="160"/>
      <c r="FC13" s="160"/>
      <c r="FD13" s="160"/>
      <c r="FE13" s="160"/>
      <c r="FF13" s="160"/>
      <c r="FG13" s="160"/>
      <c r="FH13" s="160"/>
      <c r="FI13" s="160"/>
      <c r="FJ13" s="160"/>
      <c r="FK13" s="160"/>
      <c r="FL13" s="160"/>
      <c r="FM13" s="160"/>
      <c r="FN13" s="160"/>
      <c r="FO13" s="160"/>
      <c r="FP13" s="160"/>
      <c r="FQ13" s="160"/>
      <c r="FR13" s="160"/>
      <c r="FS13" s="160"/>
      <c r="FT13" s="160"/>
      <c r="FU13" s="160"/>
      <c r="FV13" s="160"/>
      <c r="FW13" s="160"/>
      <c r="FX13" s="160"/>
      <c r="FY13" s="160"/>
      <c r="FZ13" s="160"/>
      <c r="GA13" s="160"/>
      <c r="GB13" s="160"/>
      <c r="GC13" s="160"/>
      <c r="GD13" s="160"/>
      <c r="GE13" s="160"/>
      <c r="GF13" s="160"/>
      <c r="GG13" s="160"/>
      <c r="GH13" s="160"/>
      <c r="GI13" s="160"/>
      <c r="GJ13" s="160"/>
      <c r="GK13" s="160"/>
      <c r="GL13" s="160"/>
      <c r="GM13" s="160"/>
      <c r="GN13" s="160"/>
      <c r="GO13" s="160"/>
      <c r="GP13" s="160"/>
      <c r="GQ13" s="160"/>
      <c r="GR13" s="160"/>
      <c r="GS13" s="160"/>
      <c r="GT13" s="160"/>
      <c r="GU13" s="160"/>
      <c r="GV13" s="160"/>
      <c r="GW13" s="160"/>
      <c r="GX13" s="160"/>
      <c r="GY13" s="160"/>
      <c r="GZ13" s="160"/>
      <c r="HA13" s="160"/>
      <c r="HB13" s="160"/>
      <c r="HC13" s="160"/>
      <c r="HD13" s="160"/>
      <c r="HE13" s="160"/>
      <c r="HF13" s="160"/>
      <c r="HG13" s="160"/>
      <c r="HH13" s="160"/>
      <c r="HI13" s="160"/>
      <c r="HJ13" s="160"/>
      <c r="HK13" s="160"/>
      <c r="HL13" s="160"/>
      <c r="HM13" s="160"/>
      <c r="HN13" s="160"/>
      <c r="HO13" s="160"/>
      <c r="HP13" s="160"/>
      <c r="HQ13" s="160"/>
      <c r="HR13" s="160"/>
      <c r="HS13" s="160"/>
      <c r="HT13" s="160"/>
      <c r="HU13" s="160"/>
      <c r="HV13" s="160"/>
      <c r="HW13" s="160"/>
      <c r="HX13" s="160"/>
      <c r="HY13" s="160"/>
      <c r="HZ13" s="160"/>
      <c r="IA13" s="160"/>
      <c r="IB13" s="160"/>
      <c r="IC13" s="160"/>
      <c r="ID13" s="160"/>
      <c r="IE13" s="160"/>
      <c r="IF13" s="160"/>
    </row>
    <row r="14" spans="1:240" ht="15.75" hidden="1" customHeight="1">
      <c r="A14" s="155" t="s">
        <v>47</v>
      </c>
      <c r="B14" s="195" t="s">
        <v>376</v>
      </c>
      <c r="C14" s="156"/>
      <c r="D14" s="157">
        <v>200000</v>
      </c>
      <c r="E14" s="156">
        <v>200000</v>
      </c>
      <c r="F14" s="235"/>
      <c r="G14" s="157"/>
      <c r="H14" s="233"/>
      <c r="I14" s="159" t="e">
        <f t="shared" si="0"/>
        <v>#DIV/0!</v>
      </c>
      <c r="J14" s="159">
        <f t="shared" si="1"/>
        <v>0</v>
      </c>
      <c r="K14" s="160"/>
      <c r="L14" s="160"/>
      <c r="M14" s="160"/>
      <c r="N14" s="160"/>
      <c r="O14" s="160"/>
      <c r="P14" s="160"/>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c r="AX14" s="160"/>
      <c r="AY14" s="160"/>
      <c r="AZ14" s="160"/>
      <c r="BA14" s="160"/>
      <c r="BB14" s="160"/>
      <c r="BC14" s="160"/>
      <c r="BD14" s="160"/>
      <c r="BE14" s="160"/>
      <c r="BF14" s="160"/>
      <c r="BG14" s="160"/>
      <c r="BH14" s="160"/>
      <c r="BI14" s="160"/>
      <c r="BJ14" s="160"/>
      <c r="BK14" s="160"/>
      <c r="BL14" s="160"/>
      <c r="BM14" s="160"/>
      <c r="BN14" s="160"/>
      <c r="BO14" s="160"/>
      <c r="BP14" s="160"/>
      <c r="BQ14" s="160"/>
      <c r="BR14" s="160"/>
      <c r="BS14" s="160"/>
      <c r="BT14" s="160"/>
      <c r="BU14" s="160"/>
      <c r="BV14" s="160"/>
      <c r="BW14" s="160"/>
      <c r="BX14" s="160"/>
      <c r="BY14" s="160"/>
      <c r="BZ14" s="160"/>
      <c r="CA14" s="160"/>
      <c r="CB14" s="160"/>
      <c r="CC14" s="160"/>
      <c r="CD14" s="160"/>
      <c r="CE14" s="160"/>
      <c r="CF14" s="160"/>
      <c r="CG14" s="160"/>
      <c r="CH14" s="160"/>
      <c r="CI14" s="160"/>
      <c r="CJ14" s="160"/>
      <c r="CK14" s="160"/>
      <c r="CL14" s="160"/>
      <c r="CM14" s="160"/>
      <c r="CN14" s="160"/>
      <c r="CO14" s="160"/>
      <c r="CP14" s="160"/>
      <c r="CQ14" s="160"/>
      <c r="CR14" s="160"/>
      <c r="CS14" s="160"/>
      <c r="CT14" s="160"/>
      <c r="CU14" s="160"/>
      <c r="CV14" s="160"/>
      <c r="CW14" s="160"/>
      <c r="CX14" s="160"/>
      <c r="CY14" s="160"/>
      <c r="CZ14" s="160"/>
      <c r="DA14" s="160"/>
      <c r="DB14" s="160"/>
      <c r="DC14" s="160"/>
      <c r="DD14" s="160"/>
      <c r="DE14" s="160"/>
      <c r="DF14" s="160"/>
      <c r="DG14" s="160"/>
      <c r="DH14" s="160"/>
      <c r="DI14" s="160"/>
      <c r="DJ14" s="160"/>
      <c r="DK14" s="160"/>
      <c r="DL14" s="160"/>
      <c r="DM14" s="160"/>
      <c r="DN14" s="160"/>
      <c r="DO14" s="160"/>
      <c r="DP14" s="160"/>
      <c r="DQ14" s="160"/>
      <c r="DR14" s="160"/>
      <c r="DS14" s="160"/>
      <c r="DT14" s="160"/>
      <c r="DU14" s="160"/>
      <c r="DV14" s="160"/>
      <c r="DW14" s="160"/>
      <c r="DX14" s="160"/>
      <c r="DY14" s="160"/>
      <c r="DZ14" s="160"/>
      <c r="EA14" s="160"/>
      <c r="EB14" s="160"/>
      <c r="EC14" s="160"/>
      <c r="ED14" s="160"/>
      <c r="EE14" s="160"/>
      <c r="EF14" s="160"/>
      <c r="EG14" s="160"/>
      <c r="EH14" s="160"/>
      <c r="EI14" s="160"/>
      <c r="EJ14" s="160"/>
      <c r="EK14" s="160"/>
      <c r="EL14" s="160"/>
      <c r="EM14" s="160"/>
      <c r="EN14" s="160"/>
      <c r="EO14" s="160"/>
      <c r="EP14" s="160"/>
      <c r="EQ14" s="160"/>
      <c r="ER14" s="160"/>
      <c r="ES14" s="160"/>
      <c r="ET14" s="160"/>
      <c r="EU14" s="160"/>
      <c r="EV14" s="160"/>
      <c r="EW14" s="160"/>
      <c r="EX14" s="160"/>
      <c r="EY14" s="160"/>
      <c r="EZ14" s="160"/>
      <c r="FA14" s="160"/>
      <c r="FB14" s="160"/>
      <c r="FC14" s="160"/>
      <c r="FD14" s="160"/>
      <c r="FE14" s="160"/>
      <c r="FF14" s="160"/>
      <c r="FG14" s="160"/>
      <c r="FH14" s="160"/>
      <c r="FI14" s="160"/>
      <c r="FJ14" s="160"/>
      <c r="FK14" s="160"/>
      <c r="FL14" s="160"/>
      <c r="FM14" s="160"/>
      <c r="FN14" s="160"/>
      <c r="FO14" s="160"/>
      <c r="FP14" s="160"/>
      <c r="FQ14" s="160"/>
      <c r="FR14" s="160"/>
      <c r="FS14" s="160"/>
      <c r="FT14" s="160"/>
      <c r="FU14" s="160"/>
      <c r="FV14" s="160"/>
      <c r="FW14" s="160"/>
      <c r="FX14" s="160"/>
      <c r="FY14" s="160"/>
      <c r="FZ14" s="160"/>
      <c r="GA14" s="160"/>
      <c r="GB14" s="160"/>
      <c r="GC14" s="160"/>
      <c r="GD14" s="160"/>
      <c r="GE14" s="160"/>
      <c r="GF14" s="160"/>
      <c r="GG14" s="160"/>
      <c r="GH14" s="160"/>
      <c r="GI14" s="160"/>
      <c r="GJ14" s="160"/>
      <c r="GK14" s="160"/>
      <c r="GL14" s="160"/>
      <c r="GM14" s="160"/>
      <c r="GN14" s="160"/>
      <c r="GO14" s="160"/>
      <c r="GP14" s="160"/>
      <c r="GQ14" s="160"/>
      <c r="GR14" s="160"/>
      <c r="GS14" s="160"/>
      <c r="GT14" s="160"/>
      <c r="GU14" s="160"/>
      <c r="GV14" s="160"/>
      <c r="GW14" s="160"/>
      <c r="GX14" s="160"/>
      <c r="GY14" s="160"/>
      <c r="GZ14" s="160"/>
      <c r="HA14" s="160"/>
      <c r="HB14" s="160"/>
      <c r="HC14" s="160"/>
      <c r="HD14" s="160"/>
      <c r="HE14" s="160"/>
      <c r="HF14" s="160"/>
      <c r="HG14" s="160"/>
      <c r="HH14" s="160"/>
      <c r="HI14" s="160"/>
      <c r="HJ14" s="160"/>
      <c r="HK14" s="160"/>
      <c r="HL14" s="160"/>
      <c r="HM14" s="160"/>
      <c r="HN14" s="160"/>
      <c r="HO14" s="160"/>
      <c r="HP14" s="160"/>
      <c r="HQ14" s="160"/>
      <c r="HR14" s="160"/>
      <c r="HS14" s="160"/>
      <c r="HT14" s="160"/>
      <c r="HU14" s="160"/>
      <c r="HV14" s="160"/>
      <c r="HW14" s="160"/>
      <c r="HX14" s="160"/>
      <c r="HY14" s="160"/>
      <c r="HZ14" s="160"/>
      <c r="IA14" s="160"/>
      <c r="IB14" s="160"/>
      <c r="IC14" s="160"/>
      <c r="ID14" s="160"/>
      <c r="IE14" s="160"/>
      <c r="IF14" s="160"/>
    </row>
    <row r="15" spans="1:240" ht="15.75" hidden="1" customHeight="1">
      <c r="A15" s="155" t="s">
        <v>47</v>
      </c>
      <c r="B15" s="195" t="s">
        <v>377</v>
      </c>
      <c r="C15" s="156"/>
      <c r="D15" s="157">
        <v>85000</v>
      </c>
      <c r="E15" s="156">
        <v>85000</v>
      </c>
      <c r="F15" s="235"/>
      <c r="G15" s="157">
        <v>16364</v>
      </c>
      <c r="H15" s="233"/>
      <c r="I15" s="159" t="e">
        <f t="shared" si="0"/>
        <v>#DIV/0!</v>
      </c>
      <c r="J15" s="159">
        <f t="shared" si="1"/>
        <v>0.19251764705882352</v>
      </c>
      <c r="K15" s="160"/>
      <c r="L15" s="160"/>
      <c r="M15" s="160"/>
      <c r="N15" s="160"/>
      <c r="O15" s="160"/>
      <c r="P15" s="160"/>
      <c r="Q15" s="160"/>
      <c r="R15" s="160"/>
      <c r="S15" s="160"/>
      <c r="T15" s="160"/>
      <c r="U15" s="160"/>
      <c r="V15" s="160"/>
      <c r="W15" s="160"/>
      <c r="X15" s="160"/>
      <c r="Y15" s="160"/>
      <c r="Z15" s="160"/>
      <c r="AA15" s="160"/>
      <c r="AB15" s="160"/>
      <c r="AC15" s="160"/>
      <c r="AD15" s="160"/>
      <c r="AE15" s="160"/>
      <c r="AF15" s="160"/>
      <c r="AG15" s="160"/>
      <c r="AH15" s="160"/>
      <c r="AI15" s="160"/>
      <c r="AJ15" s="160"/>
      <c r="AK15" s="160"/>
      <c r="AL15" s="160"/>
      <c r="AM15" s="160"/>
      <c r="AN15" s="160"/>
      <c r="AO15" s="160"/>
      <c r="AP15" s="160"/>
      <c r="AQ15" s="160"/>
      <c r="AR15" s="160"/>
      <c r="AS15" s="160"/>
      <c r="AT15" s="160"/>
      <c r="AU15" s="160"/>
      <c r="AV15" s="160"/>
      <c r="AW15" s="160"/>
      <c r="AX15" s="160"/>
      <c r="AY15" s="160"/>
      <c r="AZ15" s="160"/>
      <c r="BA15" s="160"/>
      <c r="BB15" s="160"/>
      <c r="BC15" s="160"/>
      <c r="BD15" s="160"/>
      <c r="BE15" s="160"/>
      <c r="BF15" s="160"/>
      <c r="BG15" s="160"/>
      <c r="BH15" s="160"/>
      <c r="BI15" s="160"/>
      <c r="BJ15" s="160"/>
      <c r="BK15" s="160"/>
      <c r="BL15" s="160"/>
      <c r="BM15" s="160"/>
      <c r="BN15" s="160"/>
      <c r="BO15" s="160"/>
      <c r="BP15" s="160"/>
      <c r="BQ15" s="160"/>
      <c r="BR15" s="160"/>
      <c r="BS15" s="160"/>
      <c r="BT15" s="160"/>
      <c r="BU15" s="160"/>
      <c r="BV15" s="160"/>
      <c r="BW15" s="160"/>
      <c r="BX15" s="160"/>
      <c r="BY15" s="160"/>
      <c r="BZ15" s="160"/>
      <c r="CA15" s="160"/>
      <c r="CB15" s="160"/>
      <c r="CC15" s="160"/>
      <c r="CD15" s="160"/>
      <c r="CE15" s="160"/>
      <c r="CF15" s="160"/>
      <c r="CG15" s="160"/>
      <c r="CH15" s="160"/>
      <c r="CI15" s="160"/>
      <c r="CJ15" s="160"/>
      <c r="CK15" s="160"/>
      <c r="CL15" s="160"/>
      <c r="CM15" s="160"/>
      <c r="CN15" s="160"/>
      <c r="CO15" s="160"/>
      <c r="CP15" s="160"/>
      <c r="CQ15" s="160"/>
      <c r="CR15" s="160"/>
      <c r="CS15" s="160"/>
      <c r="CT15" s="160"/>
      <c r="CU15" s="160"/>
      <c r="CV15" s="160"/>
      <c r="CW15" s="160"/>
      <c r="CX15" s="160"/>
      <c r="CY15" s="160"/>
      <c r="CZ15" s="160"/>
      <c r="DA15" s="160"/>
      <c r="DB15" s="160"/>
      <c r="DC15" s="160"/>
      <c r="DD15" s="160"/>
      <c r="DE15" s="160"/>
      <c r="DF15" s="160"/>
      <c r="DG15" s="160"/>
      <c r="DH15" s="160"/>
      <c r="DI15" s="160"/>
      <c r="DJ15" s="160"/>
      <c r="DK15" s="160"/>
      <c r="DL15" s="160"/>
      <c r="DM15" s="160"/>
      <c r="DN15" s="160"/>
      <c r="DO15" s="160"/>
      <c r="DP15" s="160"/>
      <c r="DQ15" s="160"/>
      <c r="DR15" s="160"/>
      <c r="DS15" s="160"/>
      <c r="DT15" s="160"/>
      <c r="DU15" s="160"/>
      <c r="DV15" s="160"/>
      <c r="DW15" s="160"/>
      <c r="DX15" s="160"/>
      <c r="DY15" s="160"/>
      <c r="DZ15" s="160"/>
      <c r="EA15" s="160"/>
      <c r="EB15" s="160"/>
      <c r="EC15" s="160"/>
      <c r="ED15" s="160"/>
      <c r="EE15" s="160"/>
      <c r="EF15" s="160"/>
      <c r="EG15" s="160"/>
      <c r="EH15" s="160"/>
      <c r="EI15" s="160"/>
      <c r="EJ15" s="160"/>
      <c r="EK15" s="160"/>
      <c r="EL15" s="160"/>
      <c r="EM15" s="160"/>
      <c r="EN15" s="160"/>
      <c r="EO15" s="160"/>
      <c r="EP15" s="160"/>
      <c r="EQ15" s="160"/>
      <c r="ER15" s="160"/>
      <c r="ES15" s="160"/>
      <c r="ET15" s="160"/>
      <c r="EU15" s="160"/>
      <c r="EV15" s="160"/>
      <c r="EW15" s="160"/>
      <c r="EX15" s="160"/>
      <c r="EY15" s="160"/>
      <c r="EZ15" s="160"/>
      <c r="FA15" s="160"/>
      <c r="FB15" s="160"/>
      <c r="FC15" s="160"/>
      <c r="FD15" s="160"/>
      <c r="FE15" s="160"/>
      <c r="FF15" s="160"/>
      <c r="FG15" s="160"/>
      <c r="FH15" s="160"/>
      <c r="FI15" s="160"/>
      <c r="FJ15" s="160"/>
      <c r="FK15" s="160"/>
      <c r="FL15" s="160"/>
      <c r="FM15" s="160"/>
      <c r="FN15" s="160"/>
      <c r="FO15" s="160"/>
      <c r="FP15" s="160"/>
      <c r="FQ15" s="160"/>
      <c r="FR15" s="160"/>
      <c r="FS15" s="160"/>
      <c r="FT15" s="160"/>
      <c r="FU15" s="160"/>
      <c r="FV15" s="160"/>
      <c r="FW15" s="160"/>
      <c r="FX15" s="160"/>
      <c r="FY15" s="160"/>
      <c r="FZ15" s="160"/>
      <c r="GA15" s="160"/>
      <c r="GB15" s="160"/>
      <c r="GC15" s="160"/>
      <c r="GD15" s="160"/>
      <c r="GE15" s="160"/>
      <c r="GF15" s="160"/>
      <c r="GG15" s="160"/>
      <c r="GH15" s="160"/>
      <c r="GI15" s="160"/>
      <c r="GJ15" s="160"/>
      <c r="GK15" s="160"/>
      <c r="GL15" s="160"/>
      <c r="GM15" s="160"/>
      <c r="GN15" s="160"/>
      <c r="GO15" s="160"/>
      <c r="GP15" s="160"/>
      <c r="GQ15" s="160"/>
      <c r="GR15" s="160"/>
      <c r="GS15" s="160"/>
      <c r="GT15" s="160"/>
      <c r="GU15" s="160"/>
      <c r="GV15" s="160"/>
      <c r="GW15" s="160"/>
      <c r="GX15" s="160"/>
      <c r="GY15" s="160"/>
      <c r="GZ15" s="160"/>
      <c r="HA15" s="160"/>
      <c r="HB15" s="160"/>
      <c r="HC15" s="160"/>
      <c r="HD15" s="160"/>
      <c r="HE15" s="160"/>
      <c r="HF15" s="160"/>
      <c r="HG15" s="160"/>
      <c r="HH15" s="160"/>
      <c r="HI15" s="160"/>
      <c r="HJ15" s="160"/>
      <c r="HK15" s="160"/>
      <c r="HL15" s="160"/>
      <c r="HM15" s="160"/>
      <c r="HN15" s="160"/>
      <c r="HO15" s="160"/>
      <c r="HP15" s="160"/>
      <c r="HQ15" s="160"/>
      <c r="HR15" s="160"/>
      <c r="HS15" s="160"/>
      <c r="HT15" s="160"/>
      <c r="HU15" s="160"/>
      <c r="HV15" s="160"/>
      <c r="HW15" s="160"/>
      <c r="HX15" s="160"/>
      <c r="HY15" s="160"/>
      <c r="HZ15" s="160"/>
      <c r="IA15" s="160"/>
      <c r="IB15" s="160"/>
      <c r="IC15" s="160"/>
      <c r="ID15" s="160"/>
      <c r="IE15" s="160"/>
      <c r="IF15" s="160"/>
    </row>
    <row r="16" spans="1:240" ht="15.75" hidden="1" customHeight="1">
      <c r="A16" s="194" t="s">
        <v>91</v>
      </c>
      <c r="B16" s="154" t="s">
        <v>378</v>
      </c>
      <c r="C16" s="156"/>
      <c r="D16" s="157">
        <f>D17+D18</f>
        <v>3500</v>
      </c>
      <c r="E16" s="156">
        <f>E17+E18</f>
        <v>3500</v>
      </c>
      <c r="F16" s="235"/>
      <c r="G16" s="157"/>
      <c r="H16" s="233"/>
      <c r="I16" s="159" t="e">
        <f t="shared" si="0"/>
        <v>#DIV/0!</v>
      </c>
      <c r="J16" s="159">
        <f t="shared" si="1"/>
        <v>0</v>
      </c>
      <c r="K16" s="160"/>
      <c r="L16" s="160"/>
      <c r="M16" s="160"/>
      <c r="N16" s="160"/>
      <c r="O16" s="160"/>
      <c r="P16" s="160"/>
      <c r="Q16" s="160"/>
      <c r="R16" s="160"/>
      <c r="S16" s="160"/>
      <c r="T16" s="160"/>
      <c r="U16" s="160"/>
      <c r="V16" s="160"/>
      <c r="W16" s="160"/>
      <c r="X16" s="160"/>
      <c r="Y16" s="160"/>
      <c r="Z16" s="160"/>
      <c r="AA16" s="160"/>
      <c r="AB16" s="160"/>
      <c r="AC16" s="160"/>
      <c r="AD16" s="160"/>
      <c r="AE16" s="160"/>
      <c r="AF16" s="160"/>
      <c r="AG16" s="160"/>
      <c r="AH16" s="160"/>
      <c r="AI16" s="160"/>
      <c r="AJ16" s="160"/>
      <c r="AK16" s="160"/>
      <c r="AL16" s="160"/>
      <c r="AM16" s="160"/>
      <c r="AN16" s="160"/>
      <c r="AO16" s="160"/>
      <c r="AP16" s="160"/>
      <c r="AQ16" s="160"/>
      <c r="AR16" s="160"/>
      <c r="AS16" s="160"/>
      <c r="AT16" s="160"/>
      <c r="AU16" s="160"/>
      <c r="AV16" s="160"/>
      <c r="AW16" s="160"/>
      <c r="AX16" s="160"/>
      <c r="AY16" s="160"/>
      <c r="AZ16" s="160"/>
      <c r="BA16" s="160"/>
      <c r="BB16" s="160"/>
      <c r="BC16" s="160"/>
      <c r="BD16" s="160"/>
      <c r="BE16" s="160"/>
      <c r="BF16" s="160"/>
      <c r="BG16" s="160"/>
      <c r="BH16" s="160"/>
      <c r="BI16" s="160"/>
      <c r="BJ16" s="160"/>
      <c r="BK16" s="160"/>
      <c r="BL16" s="160"/>
      <c r="BM16" s="160"/>
      <c r="BN16" s="160"/>
      <c r="BO16" s="160"/>
      <c r="BP16" s="160"/>
      <c r="BQ16" s="160"/>
      <c r="BR16" s="160"/>
      <c r="BS16" s="160"/>
      <c r="BT16" s="160"/>
      <c r="BU16" s="160"/>
      <c r="BV16" s="160"/>
      <c r="BW16" s="160"/>
      <c r="BX16" s="160"/>
      <c r="BY16" s="160"/>
      <c r="BZ16" s="160"/>
      <c r="CA16" s="160"/>
      <c r="CB16" s="160"/>
      <c r="CC16" s="160"/>
      <c r="CD16" s="160"/>
      <c r="CE16" s="160"/>
      <c r="CF16" s="160"/>
      <c r="CG16" s="160"/>
      <c r="CH16" s="160"/>
      <c r="CI16" s="160"/>
      <c r="CJ16" s="160"/>
      <c r="CK16" s="160"/>
      <c r="CL16" s="160"/>
      <c r="CM16" s="160"/>
      <c r="CN16" s="160"/>
      <c r="CO16" s="160"/>
      <c r="CP16" s="160"/>
      <c r="CQ16" s="160"/>
      <c r="CR16" s="160"/>
      <c r="CS16" s="160"/>
      <c r="CT16" s="160"/>
      <c r="CU16" s="160"/>
      <c r="CV16" s="160"/>
      <c r="CW16" s="160"/>
      <c r="CX16" s="160"/>
      <c r="CY16" s="160"/>
      <c r="CZ16" s="160"/>
      <c r="DA16" s="160"/>
      <c r="DB16" s="160"/>
      <c r="DC16" s="160"/>
      <c r="DD16" s="160"/>
      <c r="DE16" s="160"/>
      <c r="DF16" s="160"/>
      <c r="DG16" s="160"/>
      <c r="DH16" s="160"/>
      <c r="DI16" s="160"/>
      <c r="DJ16" s="160"/>
      <c r="DK16" s="160"/>
      <c r="DL16" s="160"/>
      <c r="DM16" s="160"/>
      <c r="DN16" s="160"/>
      <c r="DO16" s="160"/>
      <c r="DP16" s="160"/>
      <c r="DQ16" s="160"/>
      <c r="DR16" s="160"/>
      <c r="DS16" s="160"/>
      <c r="DT16" s="160"/>
      <c r="DU16" s="160"/>
      <c r="DV16" s="160"/>
      <c r="DW16" s="160"/>
      <c r="DX16" s="160"/>
      <c r="DY16" s="160"/>
      <c r="DZ16" s="160"/>
      <c r="EA16" s="160"/>
      <c r="EB16" s="160"/>
      <c r="EC16" s="160"/>
      <c r="ED16" s="160"/>
      <c r="EE16" s="160"/>
      <c r="EF16" s="160"/>
      <c r="EG16" s="160"/>
      <c r="EH16" s="160"/>
      <c r="EI16" s="160"/>
      <c r="EJ16" s="160"/>
      <c r="EK16" s="160"/>
      <c r="EL16" s="160"/>
      <c r="EM16" s="160"/>
      <c r="EN16" s="160"/>
      <c r="EO16" s="160"/>
      <c r="EP16" s="160"/>
      <c r="EQ16" s="160"/>
      <c r="ER16" s="160"/>
      <c r="ES16" s="160"/>
      <c r="ET16" s="160"/>
      <c r="EU16" s="160"/>
      <c r="EV16" s="160"/>
      <c r="EW16" s="160"/>
      <c r="EX16" s="160"/>
      <c r="EY16" s="160"/>
      <c r="EZ16" s="160"/>
      <c r="FA16" s="160"/>
      <c r="FB16" s="160"/>
      <c r="FC16" s="160"/>
      <c r="FD16" s="160"/>
      <c r="FE16" s="160"/>
      <c r="FF16" s="160"/>
      <c r="FG16" s="160"/>
      <c r="FH16" s="160"/>
      <c r="FI16" s="160"/>
      <c r="FJ16" s="160"/>
      <c r="FK16" s="160"/>
      <c r="FL16" s="160"/>
      <c r="FM16" s="160"/>
      <c r="FN16" s="160"/>
      <c r="FO16" s="160"/>
      <c r="FP16" s="160"/>
      <c r="FQ16" s="160"/>
      <c r="FR16" s="160"/>
      <c r="FS16" s="160"/>
      <c r="FT16" s="160"/>
      <c r="FU16" s="160"/>
      <c r="FV16" s="160"/>
      <c r="FW16" s="160"/>
      <c r="FX16" s="160"/>
      <c r="FY16" s="160"/>
      <c r="FZ16" s="160"/>
      <c r="GA16" s="160"/>
      <c r="GB16" s="160"/>
      <c r="GC16" s="160"/>
      <c r="GD16" s="160"/>
      <c r="GE16" s="160"/>
      <c r="GF16" s="160"/>
      <c r="GG16" s="160"/>
      <c r="GH16" s="160"/>
      <c r="GI16" s="160"/>
      <c r="GJ16" s="160"/>
      <c r="GK16" s="160"/>
      <c r="GL16" s="160"/>
      <c r="GM16" s="160"/>
      <c r="GN16" s="160"/>
      <c r="GO16" s="160"/>
      <c r="GP16" s="160"/>
      <c r="GQ16" s="160"/>
      <c r="GR16" s="160"/>
      <c r="GS16" s="160"/>
      <c r="GT16" s="160"/>
      <c r="GU16" s="160"/>
      <c r="GV16" s="160"/>
      <c r="GW16" s="160"/>
      <c r="GX16" s="160"/>
      <c r="GY16" s="160"/>
      <c r="GZ16" s="160"/>
      <c r="HA16" s="160"/>
      <c r="HB16" s="160"/>
      <c r="HC16" s="160"/>
      <c r="HD16" s="160"/>
      <c r="HE16" s="160"/>
      <c r="HF16" s="160"/>
      <c r="HG16" s="160"/>
      <c r="HH16" s="160"/>
      <c r="HI16" s="160"/>
      <c r="HJ16" s="160"/>
      <c r="HK16" s="160"/>
      <c r="HL16" s="160"/>
      <c r="HM16" s="160"/>
      <c r="HN16" s="160"/>
      <c r="HO16" s="160"/>
      <c r="HP16" s="160"/>
      <c r="HQ16" s="160"/>
      <c r="HR16" s="160"/>
      <c r="HS16" s="160"/>
      <c r="HT16" s="160"/>
      <c r="HU16" s="160"/>
      <c r="HV16" s="160"/>
      <c r="HW16" s="160"/>
      <c r="HX16" s="160"/>
      <c r="HY16" s="160"/>
      <c r="HZ16" s="160"/>
      <c r="IA16" s="160"/>
      <c r="IB16" s="160"/>
      <c r="IC16" s="160"/>
      <c r="ID16" s="160"/>
      <c r="IE16" s="160"/>
      <c r="IF16" s="160"/>
    </row>
    <row r="17" spans="1:240" ht="31.5" hidden="1" customHeight="1">
      <c r="A17" s="155" t="s">
        <v>47</v>
      </c>
      <c r="B17" s="154" t="s">
        <v>379</v>
      </c>
      <c r="C17" s="156"/>
      <c r="D17" s="157">
        <v>0</v>
      </c>
      <c r="E17" s="156">
        <v>0</v>
      </c>
      <c r="F17" s="235"/>
      <c r="G17" s="157"/>
      <c r="H17" s="233"/>
      <c r="I17" s="159" t="e">
        <f t="shared" si="0"/>
        <v>#DIV/0!</v>
      </c>
      <c r="J17" s="159" t="e">
        <f t="shared" si="1"/>
        <v>#DIV/0!</v>
      </c>
      <c r="K17" s="160"/>
      <c r="L17" s="160"/>
      <c r="M17" s="160"/>
      <c r="N17" s="160"/>
      <c r="O17" s="160"/>
      <c r="P17" s="160"/>
      <c r="Q17" s="160"/>
      <c r="R17" s="160"/>
      <c r="S17" s="160"/>
      <c r="T17" s="160"/>
      <c r="U17" s="160"/>
      <c r="V17" s="160"/>
      <c r="W17" s="160"/>
      <c r="X17" s="160"/>
      <c r="Y17" s="160"/>
      <c r="Z17" s="160"/>
      <c r="AA17" s="160"/>
      <c r="AB17" s="160"/>
      <c r="AC17" s="160"/>
      <c r="AD17" s="160"/>
      <c r="AE17" s="160"/>
      <c r="AF17" s="160"/>
      <c r="AG17" s="160"/>
      <c r="AH17" s="160"/>
      <c r="AI17" s="160"/>
      <c r="AJ17" s="160"/>
      <c r="AK17" s="160"/>
      <c r="AL17" s="160"/>
      <c r="AM17" s="160"/>
      <c r="AN17" s="160"/>
      <c r="AO17" s="160"/>
      <c r="AP17" s="160"/>
      <c r="AQ17" s="160"/>
      <c r="AR17" s="160"/>
      <c r="AS17" s="160"/>
      <c r="AT17" s="160"/>
      <c r="AU17" s="160"/>
      <c r="AV17" s="160"/>
      <c r="AW17" s="160"/>
      <c r="AX17" s="160"/>
      <c r="AY17" s="160"/>
      <c r="AZ17" s="160"/>
      <c r="BA17" s="160"/>
      <c r="BB17" s="160"/>
      <c r="BC17" s="160"/>
      <c r="BD17" s="160"/>
      <c r="BE17" s="160"/>
      <c r="BF17" s="160"/>
      <c r="BG17" s="160"/>
      <c r="BH17" s="160"/>
      <c r="BI17" s="160"/>
      <c r="BJ17" s="160"/>
      <c r="BK17" s="160"/>
      <c r="BL17" s="160"/>
      <c r="BM17" s="160"/>
      <c r="BN17" s="160"/>
      <c r="BO17" s="160"/>
      <c r="BP17" s="160"/>
      <c r="BQ17" s="160"/>
      <c r="BR17" s="160"/>
      <c r="BS17" s="160"/>
      <c r="BT17" s="160"/>
      <c r="BU17" s="160"/>
      <c r="BV17" s="160"/>
      <c r="BW17" s="160"/>
      <c r="BX17" s="160"/>
      <c r="BY17" s="160"/>
      <c r="BZ17" s="160"/>
      <c r="CA17" s="160"/>
      <c r="CB17" s="160"/>
      <c r="CC17" s="160"/>
      <c r="CD17" s="160"/>
      <c r="CE17" s="160"/>
      <c r="CF17" s="160"/>
      <c r="CG17" s="160"/>
      <c r="CH17" s="160"/>
      <c r="CI17" s="160"/>
      <c r="CJ17" s="160"/>
      <c r="CK17" s="160"/>
      <c r="CL17" s="160"/>
      <c r="CM17" s="160"/>
      <c r="CN17" s="160"/>
      <c r="CO17" s="160"/>
      <c r="CP17" s="160"/>
      <c r="CQ17" s="160"/>
      <c r="CR17" s="160"/>
      <c r="CS17" s="160"/>
      <c r="CT17" s="160"/>
      <c r="CU17" s="160"/>
      <c r="CV17" s="160"/>
      <c r="CW17" s="160"/>
      <c r="CX17" s="160"/>
      <c r="CY17" s="160"/>
      <c r="CZ17" s="160"/>
      <c r="DA17" s="160"/>
      <c r="DB17" s="160"/>
      <c r="DC17" s="160"/>
      <c r="DD17" s="160"/>
      <c r="DE17" s="160"/>
      <c r="DF17" s="160"/>
      <c r="DG17" s="160"/>
      <c r="DH17" s="160"/>
      <c r="DI17" s="160"/>
      <c r="DJ17" s="160"/>
      <c r="DK17" s="160"/>
      <c r="DL17" s="160"/>
      <c r="DM17" s="160"/>
      <c r="DN17" s="160"/>
      <c r="DO17" s="160"/>
      <c r="DP17" s="160"/>
      <c r="DQ17" s="160"/>
      <c r="DR17" s="160"/>
      <c r="DS17" s="160"/>
      <c r="DT17" s="160"/>
      <c r="DU17" s="160"/>
      <c r="DV17" s="160"/>
      <c r="DW17" s="160"/>
      <c r="DX17" s="160"/>
      <c r="DY17" s="160"/>
      <c r="DZ17" s="160"/>
      <c r="EA17" s="160"/>
      <c r="EB17" s="160"/>
      <c r="EC17" s="160"/>
      <c r="ED17" s="160"/>
      <c r="EE17" s="160"/>
      <c r="EF17" s="160"/>
      <c r="EG17" s="160"/>
      <c r="EH17" s="160"/>
      <c r="EI17" s="160"/>
      <c r="EJ17" s="160"/>
      <c r="EK17" s="160"/>
      <c r="EL17" s="160"/>
      <c r="EM17" s="160"/>
      <c r="EN17" s="160"/>
      <c r="EO17" s="160"/>
      <c r="EP17" s="160"/>
      <c r="EQ17" s="160"/>
      <c r="ER17" s="160"/>
      <c r="ES17" s="160"/>
      <c r="ET17" s="160"/>
      <c r="EU17" s="160"/>
      <c r="EV17" s="160"/>
      <c r="EW17" s="160"/>
      <c r="EX17" s="160"/>
      <c r="EY17" s="160"/>
      <c r="EZ17" s="160"/>
      <c r="FA17" s="160"/>
      <c r="FB17" s="160"/>
      <c r="FC17" s="160"/>
      <c r="FD17" s="160"/>
      <c r="FE17" s="160"/>
      <c r="FF17" s="160"/>
      <c r="FG17" s="160"/>
      <c r="FH17" s="160"/>
      <c r="FI17" s="160"/>
      <c r="FJ17" s="160"/>
      <c r="FK17" s="160"/>
      <c r="FL17" s="160"/>
      <c r="FM17" s="160"/>
      <c r="FN17" s="160"/>
      <c r="FO17" s="160"/>
      <c r="FP17" s="160"/>
      <c r="FQ17" s="160"/>
      <c r="FR17" s="160"/>
      <c r="FS17" s="160"/>
      <c r="FT17" s="160"/>
      <c r="FU17" s="160"/>
      <c r="FV17" s="160"/>
      <c r="FW17" s="160"/>
      <c r="FX17" s="160"/>
      <c r="FY17" s="160"/>
      <c r="FZ17" s="160"/>
      <c r="GA17" s="160"/>
      <c r="GB17" s="160"/>
      <c r="GC17" s="160"/>
      <c r="GD17" s="160"/>
      <c r="GE17" s="160"/>
      <c r="GF17" s="160"/>
      <c r="GG17" s="160"/>
      <c r="GH17" s="160"/>
      <c r="GI17" s="160"/>
      <c r="GJ17" s="160"/>
      <c r="GK17" s="160"/>
      <c r="GL17" s="160"/>
      <c r="GM17" s="160"/>
      <c r="GN17" s="160"/>
      <c r="GO17" s="160"/>
      <c r="GP17" s="160"/>
      <c r="GQ17" s="160"/>
      <c r="GR17" s="160"/>
      <c r="GS17" s="160"/>
      <c r="GT17" s="160"/>
      <c r="GU17" s="160"/>
      <c r="GV17" s="160"/>
      <c r="GW17" s="160"/>
      <c r="GX17" s="160"/>
      <c r="GY17" s="160"/>
      <c r="GZ17" s="160"/>
      <c r="HA17" s="160"/>
      <c r="HB17" s="160"/>
      <c r="HC17" s="160"/>
      <c r="HD17" s="160"/>
      <c r="HE17" s="160"/>
      <c r="HF17" s="160"/>
      <c r="HG17" s="160"/>
      <c r="HH17" s="160"/>
      <c r="HI17" s="160"/>
      <c r="HJ17" s="160"/>
      <c r="HK17" s="160"/>
      <c r="HL17" s="160"/>
      <c r="HM17" s="160"/>
      <c r="HN17" s="160"/>
      <c r="HO17" s="160"/>
      <c r="HP17" s="160"/>
      <c r="HQ17" s="160"/>
      <c r="HR17" s="160"/>
      <c r="HS17" s="160"/>
      <c r="HT17" s="160"/>
      <c r="HU17" s="160"/>
      <c r="HV17" s="160"/>
      <c r="HW17" s="160"/>
      <c r="HX17" s="160"/>
      <c r="HY17" s="160"/>
      <c r="HZ17" s="160"/>
      <c r="IA17" s="160"/>
      <c r="IB17" s="160"/>
      <c r="IC17" s="160"/>
      <c r="ID17" s="160"/>
      <c r="IE17" s="160"/>
      <c r="IF17" s="160"/>
    </row>
    <row r="18" spans="1:240" ht="31.5" hidden="1" customHeight="1">
      <c r="A18" s="155" t="s">
        <v>47</v>
      </c>
      <c r="B18" s="154" t="s">
        <v>380</v>
      </c>
      <c r="C18" s="156"/>
      <c r="D18" s="157">
        <v>3500</v>
      </c>
      <c r="E18" s="156">
        <v>3500</v>
      </c>
      <c r="F18" s="235"/>
      <c r="G18" s="157"/>
      <c r="H18" s="233"/>
      <c r="I18" s="159" t="e">
        <f t="shared" si="0"/>
        <v>#DIV/0!</v>
      </c>
      <c r="J18" s="159">
        <f t="shared" si="1"/>
        <v>0</v>
      </c>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0"/>
      <c r="BA18" s="160"/>
      <c r="BB18" s="160"/>
      <c r="BC18" s="160"/>
      <c r="BD18" s="160"/>
      <c r="BE18" s="160"/>
      <c r="BF18" s="160"/>
      <c r="BG18" s="160"/>
      <c r="BH18" s="160"/>
      <c r="BI18" s="160"/>
      <c r="BJ18" s="160"/>
      <c r="BK18" s="160"/>
      <c r="BL18" s="160"/>
      <c r="BM18" s="160"/>
      <c r="BN18" s="160"/>
      <c r="BO18" s="160"/>
      <c r="BP18" s="160"/>
      <c r="BQ18" s="160"/>
      <c r="BR18" s="160"/>
      <c r="BS18" s="160"/>
      <c r="BT18" s="160"/>
      <c r="BU18" s="160"/>
      <c r="BV18" s="160"/>
      <c r="BW18" s="160"/>
      <c r="BX18" s="160"/>
      <c r="BY18" s="160"/>
      <c r="BZ18" s="160"/>
      <c r="CA18" s="160"/>
      <c r="CB18" s="160"/>
      <c r="CC18" s="160"/>
      <c r="CD18" s="160"/>
      <c r="CE18" s="160"/>
      <c r="CF18" s="160"/>
      <c r="CG18" s="160"/>
      <c r="CH18" s="160"/>
      <c r="CI18" s="160"/>
      <c r="CJ18" s="160"/>
      <c r="CK18" s="160"/>
      <c r="CL18" s="160"/>
      <c r="CM18" s="160"/>
      <c r="CN18" s="160"/>
      <c r="CO18" s="160"/>
      <c r="CP18" s="160"/>
      <c r="CQ18" s="160"/>
      <c r="CR18" s="160"/>
      <c r="CS18" s="160"/>
      <c r="CT18" s="160"/>
      <c r="CU18" s="160"/>
      <c r="CV18" s="160"/>
      <c r="CW18" s="160"/>
      <c r="CX18" s="160"/>
      <c r="CY18" s="160"/>
      <c r="CZ18" s="160"/>
      <c r="DA18" s="160"/>
      <c r="DB18" s="160"/>
      <c r="DC18" s="160"/>
      <c r="DD18" s="160"/>
      <c r="DE18" s="160"/>
      <c r="DF18" s="160"/>
      <c r="DG18" s="160"/>
      <c r="DH18" s="160"/>
      <c r="DI18" s="160"/>
      <c r="DJ18" s="160"/>
      <c r="DK18" s="160"/>
      <c r="DL18" s="160"/>
      <c r="DM18" s="160"/>
      <c r="DN18" s="160"/>
      <c r="DO18" s="160"/>
      <c r="DP18" s="160"/>
      <c r="DQ18" s="160"/>
      <c r="DR18" s="160"/>
      <c r="DS18" s="160"/>
      <c r="DT18" s="160"/>
      <c r="DU18" s="160"/>
      <c r="DV18" s="160"/>
      <c r="DW18" s="160"/>
      <c r="DX18" s="160"/>
      <c r="DY18" s="160"/>
      <c r="DZ18" s="160"/>
      <c r="EA18" s="160"/>
      <c r="EB18" s="160"/>
      <c r="EC18" s="160"/>
      <c r="ED18" s="160"/>
      <c r="EE18" s="160"/>
      <c r="EF18" s="160"/>
      <c r="EG18" s="160"/>
      <c r="EH18" s="160"/>
      <c r="EI18" s="160"/>
      <c r="EJ18" s="160"/>
      <c r="EK18" s="160"/>
      <c r="EL18" s="160"/>
      <c r="EM18" s="160"/>
      <c r="EN18" s="160"/>
      <c r="EO18" s="160"/>
      <c r="EP18" s="160"/>
      <c r="EQ18" s="160"/>
      <c r="ER18" s="160"/>
      <c r="ES18" s="160"/>
      <c r="ET18" s="160"/>
      <c r="EU18" s="160"/>
      <c r="EV18" s="160"/>
      <c r="EW18" s="160"/>
      <c r="EX18" s="160"/>
      <c r="EY18" s="160"/>
      <c r="EZ18" s="160"/>
      <c r="FA18" s="160"/>
      <c r="FB18" s="160"/>
      <c r="FC18" s="160"/>
      <c r="FD18" s="160"/>
      <c r="FE18" s="160"/>
      <c r="FF18" s="160"/>
      <c r="FG18" s="160"/>
      <c r="FH18" s="160"/>
      <c r="FI18" s="160"/>
      <c r="FJ18" s="160"/>
      <c r="FK18" s="160"/>
      <c r="FL18" s="160"/>
      <c r="FM18" s="160"/>
      <c r="FN18" s="160"/>
      <c r="FO18" s="160"/>
      <c r="FP18" s="160"/>
      <c r="FQ18" s="160"/>
      <c r="FR18" s="160"/>
      <c r="FS18" s="160"/>
      <c r="FT18" s="160"/>
      <c r="FU18" s="160"/>
      <c r="FV18" s="160"/>
      <c r="FW18" s="160"/>
      <c r="FX18" s="160"/>
      <c r="FY18" s="160"/>
      <c r="FZ18" s="160"/>
      <c r="GA18" s="160"/>
      <c r="GB18" s="160"/>
      <c r="GC18" s="160"/>
      <c r="GD18" s="160"/>
      <c r="GE18" s="160"/>
      <c r="GF18" s="160"/>
      <c r="GG18" s="160"/>
      <c r="GH18" s="160"/>
      <c r="GI18" s="160"/>
      <c r="GJ18" s="160"/>
      <c r="GK18" s="160"/>
      <c r="GL18" s="160"/>
      <c r="GM18" s="160"/>
      <c r="GN18" s="160"/>
      <c r="GO18" s="160"/>
      <c r="GP18" s="160"/>
      <c r="GQ18" s="160"/>
      <c r="GR18" s="160"/>
      <c r="GS18" s="160"/>
      <c r="GT18" s="160"/>
      <c r="GU18" s="160"/>
      <c r="GV18" s="160"/>
      <c r="GW18" s="160"/>
      <c r="GX18" s="160"/>
      <c r="GY18" s="160"/>
      <c r="GZ18" s="160"/>
      <c r="HA18" s="160"/>
      <c r="HB18" s="160"/>
      <c r="HC18" s="160"/>
      <c r="HD18" s="160"/>
      <c r="HE18" s="160"/>
      <c r="HF18" s="160"/>
      <c r="HG18" s="160"/>
      <c r="HH18" s="160"/>
      <c r="HI18" s="160"/>
      <c r="HJ18" s="160"/>
      <c r="HK18" s="160"/>
      <c r="HL18" s="160"/>
      <c r="HM18" s="160"/>
      <c r="HN18" s="160"/>
      <c r="HO18" s="160"/>
      <c r="HP18" s="160"/>
      <c r="HQ18" s="160"/>
      <c r="HR18" s="160"/>
      <c r="HS18" s="160"/>
      <c r="HT18" s="160"/>
      <c r="HU18" s="160"/>
      <c r="HV18" s="160"/>
      <c r="HW18" s="160"/>
      <c r="HX18" s="160"/>
      <c r="HY18" s="160"/>
      <c r="HZ18" s="160"/>
      <c r="IA18" s="160"/>
      <c r="IB18" s="160"/>
      <c r="IC18" s="160"/>
      <c r="ID18" s="160"/>
      <c r="IE18" s="160"/>
      <c r="IF18" s="160"/>
    </row>
    <row r="19" spans="1:240" ht="15.75" customHeight="1">
      <c r="A19" s="155">
        <v>2</v>
      </c>
      <c r="B19" s="154" t="s">
        <v>381</v>
      </c>
      <c r="C19" s="156">
        <v>275120</v>
      </c>
      <c r="D19" s="157">
        <f>D20+D21+D24+D25</f>
        <v>1269491</v>
      </c>
      <c r="E19" s="235"/>
      <c r="F19" s="156">
        <f>F20+F21+F24+F25</f>
        <v>1269491</v>
      </c>
      <c r="G19" s="157">
        <f>G20+G21+G24+G25</f>
        <v>613527.91300000006</v>
      </c>
      <c r="H19" s="233">
        <v>253897</v>
      </c>
      <c r="I19" s="159">
        <f>G19/C19</f>
        <v>2.23003748546089</v>
      </c>
      <c r="J19" s="159">
        <f t="shared" si="1"/>
        <v>0.48328654003848792</v>
      </c>
      <c r="K19" s="160"/>
      <c r="L19" s="201"/>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0"/>
      <c r="BA19" s="160"/>
      <c r="BB19" s="160"/>
      <c r="BC19" s="160"/>
      <c r="BD19" s="160"/>
      <c r="BE19" s="160"/>
      <c r="BF19" s="160"/>
      <c r="BG19" s="160"/>
      <c r="BH19" s="160"/>
      <c r="BI19" s="160"/>
      <c r="BJ19" s="160"/>
      <c r="BK19" s="160"/>
      <c r="BL19" s="160"/>
      <c r="BM19" s="160"/>
      <c r="BN19" s="160"/>
      <c r="BO19" s="160"/>
      <c r="BP19" s="160"/>
      <c r="BQ19" s="160"/>
      <c r="BR19" s="160"/>
      <c r="BS19" s="160"/>
      <c r="BT19" s="160"/>
      <c r="BU19" s="160"/>
      <c r="BV19" s="160"/>
      <c r="BW19" s="160"/>
      <c r="BX19" s="160"/>
      <c r="BY19" s="160"/>
      <c r="BZ19" s="160"/>
      <c r="CA19" s="160"/>
      <c r="CB19" s="160"/>
      <c r="CC19" s="160"/>
      <c r="CD19" s="160"/>
      <c r="CE19" s="160"/>
      <c r="CF19" s="160"/>
      <c r="CG19" s="160"/>
      <c r="CH19" s="160"/>
      <c r="CI19" s="160"/>
      <c r="CJ19" s="160"/>
      <c r="CK19" s="160"/>
      <c r="CL19" s="160"/>
      <c r="CM19" s="160"/>
      <c r="CN19" s="160"/>
      <c r="CO19" s="160"/>
      <c r="CP19" s="160"/>
      <c r="CQ19" s="160"/>
      <c r="CR19" s="160"/>
      <c r="CS19" s="160"/>
      <c r="CT19" s="160"/>
      <c r="CU19" s="160"/>
      <c r="CV19" s="160"/>
      <c r="CW19" s="160"/>
      <c r="CX19" s="160"/>
      <c r="CY19" s="160"/>
      <c r="CZ19" s="160"/>
      <c r="DA19" s="160"/>
      <c r="DB19" s="160"/>
      <c r="DC19" s="160"/>
      <c r="DD19" s="160"/>
      <c r="DE19" s="160"/>
      <c r="DF19" s="160"/>
      <c r="DG19" s="160"/>
      <c r="DH19" s="160"/>
      <c r="DI19" s="160"/>
      <c r="DJ19" s="160"/>
      <c r="DK19" s="160"/>
      <c r="DL19" s="160"/>
      <c r="DM19" s="160"/>
      <c r="DN19" s="160"/>
      <c r="DO19" s="160"/>
      <c r="DP19" s="160"/>
      <c r="DQ19" s="160"/>
      <c r="DR19" s="160"/>
      <c r="DS19" s="160"/>
      <c r="DT19" s="160"/>
      <c r="DU19" s="160"/>
      <c r="DV19" s="160"/>
      <c r="DW19" s="160"/>
      <c r="DX19" s="160"/>
      <c r="DY19" s="160"/>
      <c r="DZ19" s="160"/>
      <c r="EA19" s="160"/>
      <c r="EB19" s="160"/>
      <c r="EC19" s="160"/>
      <c r="ED19" s="160"/>
      <c r="EE19" s="160"/>
      <c r="EF19" s="160"/>
      <c r="EG19" s="160"/>
      <c r="EH19" s="160"/>
      <c r="EI19" s="160"/>
      <c r="EJ19" s="160"/>
      <c r="EK19" s="160"/>
      <c r="EL19" s="160"/>
      <c r="EM19" s="160"/>
      <c r="EN19" s="160"/>
      <c r="EO19" s="160"/>
      <c r="EP19" s="160"/>
      <c r="EQ19" s="160"/>
      <c r="ER19" s="160"/>
      <c r="ES19" s="160"/>
      <c r="ET19" s="160"/>
      <c r="EU19" s="160"/>
      <c r="EV19" s="160"/>
      <c r="EW19" s="160"/>
      <c r="EX19" s="160"/>
      <c r="EY19" s="160"/>
      <c r="EZ19" s="160"/>
      <c r="FA19" s="160"/>
      <c r="FB19" s="160"/>
      <c r="FC19" s="160"/>
      <c r="FD19" s="160"/>
      <c r="FE19" s="160"/>
      <c r="FF19" s="160"/>
      <c r="FG19" s="160"/>
      <c r="FH19" s="160"/>
      <c r="FI19" s="160"/>
      <c r="FJ19" s="160"/>
      <c r="FK19" s="160"/>
      <c r="FL19" s="160"/>
      <c r="FM19" s="160"/>
      <c r="FN19" s="160"/>
      <c r="FO19" s="160"/>
      <c r="FP19" s="160"/>
      <c r="FQ19" s="160"/>
      <c r="FR19" s="160"/>
      <c r="FS19" s="160"/>
      <c r="FT19" s="160"/>
      <c r="FU19" s="160"/>
      <c r="FV19" s="160"/>
      <c r="FW19" s="160"/>
      <c r="FX19" s="160"/>
      <c r="FY19" s="160"/>
      <c r="FZ19" s="160"/>
      <c r="GA19" s="160"/>
      <c r="GB19" s="160"/>
      <c r="GC19" s="160"/>
      <c r="GD19" s="160"/>
      <c r="GE19" s="160"/>
      <c r="GF19" s="160"/>
      <c r="GG19" s="160"/>
      <c r="GH19" s="160"/>
      <c r="GI19" s="160"/>
      <c r="GJ19" s="160"/>
      <c r="GK19" s="160"/>
      <c r="GL19" s="160"/>
      <c r="GM19" s="160"/>
      <c r="GN19" s="160"/>
      <c r="GO19" s="160"/>
      <c r="GP19" s="160"/>
      <c r="GQ19" s="160"/>
      <c r="GR19" s="160"/>
      <c r="GS19" s="160"/>
      <c r="GT19" s="160"/>
      <c r="GU19" s="160"/>
      <c r="GV19" s="160"/>
      <c r="GW19" s="160"/>
      <c r="GX19" s="160"/>
      <c r="GY19" s="160"/>
      <c r="GZ19" s="160"/>
      <c r="HA19" s="160"/>
      <c r="HB19" s="160"/>
      <c r="HC19" s="160"/>
      <c r="HD19" s="160"/>
      <c r="HE19" s="160"/>
      <c r="HF19" s="160"/>
      <c r="HG19" s="160"/>
      <c r="HH19" s="160"/>
      <c r="HI19" s="160"/>
      <c r="HJ19" s="160"/>
      <c r="HK19" s="160"/>
      <c r="HL19" s="160"/>
      <c r="HM19" s="160"/>
      <c r="HN19" s="160"/>
      <c r="HO19" s="160"/>
      <c r="HP19" s="160"/>
      <c r="HQ19" s="160"/>
      <c r="HR19" s="160"/>
      <c r="HS19" s="160"/>
      <c r="HT19" s="160"/>
      <c r="HU19" s="160"/>
      <c r="HV19" s="160"/>
      <c r="HW19" s="160"/>
      <c r="HX19" s="160"/>
      <c r="HY19" s="160"/>
      <c r="HZ19" s="160"/>
      <c r="IA19" s="160"/>
      <c r="IB19" s="160"/>
      <c r="IC19" s="160"/>
      <c r="ID19" s="160"/>
      <c r="IE19" s="160"/>
      <c r="IF19" s="160"/>
    </row>
    <row r="20" spans="1:240" ht="31.5" hidden="1" customHeight="1">
      <c r="A20" s="155" t="s">
        <v>98</v>
      </c>
      <c r="B20" s="154" t="s">
        <v>382</v>
      </c>
      <c r="C20" s="156"/>
      <c r="D20" s="157">
        <v>756675</v>
      </c>
      <c r="E20" s="235"/>
      <c r="F20" s="156">
        <v>756675</v>
      </c>
      <c r="G20" s="157">
        <f>187333+78351.967</f>
        <v>265684.967</v>
      </c>
      <c r="H20" s="233"/>
      <c r="I20" s="159" t="e">
        <f t="shared" si="0"/>
        <v>#DIV/0!</v>
      </c>
      <c r="J20" s="159">
        <f t="shared" si="1"/>
        <v>0.35112164007004326</v>
      </c>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0"/>
      <c r="BA20" s="160"/>
      <c r="BB20" s="160"/>
      <c r="BC20" s="160"/>
      <c r="BD20" s="160"/>
      <c r="BE20" s="160"/>
      <c r="BF20" s="160"/>
      <c r="BG20" s="160"/>
      <c r="BH20" s="160"/>
      <c r="BI20" s="160"/>
      <c r="BJ20" s="160"/>
      <c r="BK20" s="160"/>
      <c r="BL20" s="160"/>
      <c r="BM20" s="160"/>
      <c r="BN20" s="160"/>
      <c r="BO20" s="160"/>
      <c r="BP20" s="160"/>
      <c r="BQ20" s="160"/>
      <c r="BR20" s="160"/>
      <c r="BS20" s="160"/>
      <c r="BT20" s="160"/>
      <c r="BU20" s="160"/>
      <c r="BV20" s="160"/>
      <c r="BW20" s="160"/>
      <c r="BX20" s="160"/>
      <c r="BY20" s="160"/>
      <c r="BZ20" s="160"/>
      <c r="CA20" s="160"/>
      <c r="CB20" s="160"/>
      <c r="CC20" s="160"/>
      <c r="CD20" s="160"/>
      <c r="CE20" s="160"/>
      <c r="CF20" s="160"/>
      <c r="CG20" s="160"/>
      <c r="CH20" s="160"/>
      <c r="CI20" s="160"/>
      <c r="CJ20" s="160"/>
      <c r="CK20" s="160"/>
      <c r="CL20" s="160"/>
      <c r="CM20" s="160"/>
      <c r="CN20" s="160"/>
      <c r="CO20" s="160"/>
      <c r="CP20" s="160"/>
      <c r="CQ20" s="160"/>
      <c r="CR20" s="160"/>
      <c r="CS20" s="160"/>
      <c r="CT20" s="160"/>
      <c r="CU20" s="160"/>
      <c r="CV20" s="160"/>
      <c r="CW20" s="160"/>
      <c r="CX20" s="160"/>
      <c r="CY20" s="160"/>
      <c r="CZ20" s="160"/>
      <c r="DA20" s="160"/>
      <c r="DB20" s="160"/>
      <c r="DC20" s="160"/>
      <c r="DD20" s="160"/>
      <c r="DE20" s="160"/>
      <c r="DF20" s="160"/>
      <c r="DG20" s="160"/>
      <c r="DH20" s="160"/>
      <c r="DI20" s="160"/>
      <c r="DJ20" s="160"/>
      <c r="DK20" s="160"/>
      <c r="DL20" s="160"/>
      <c r="DM20" s="160"/>
      <c r="DN20" s="160"/>
      <c r="DO20" s="160"/>
      <c r="DP20" s="160"/>
      <c r="DQ20" s="160"/>
      <c r="DR20" s="160"/>
      <c r="DS20" s="160"/>
      <c r="DT20" s="160"/>
      <c r="DU20" s="160"/>
      <c r="DV20" s="160"/>
      <c r="DW20" s="160"/>
      <c r="DX20" s="160"/>
      <c r="DY20" s="160"/>
      <c r="DZ20" s="160"/>
      <c r="EA20" s="160"/>
      <c r="EB20" s="160"/>
      <c r="EC20" s="160"/>
      <c r="ED20" s="160"/>
      <c r="EE20" s="160"/>
      <c r="EF20" s="160"/>
      <c r="EG20" s="160"/>
      <c r="EH20" s="160"/>
      <c r="EI20" s="160"/>
      <c r="EJ20" s="160"/>
      <c r="EK20" s="160"/>
      <c r="EL20" s="160"/>
      <c r="EM20" s="160"/>
      <c r="EN20" s="160"/>
      <c r="EO20" s="160"/>
      <c r="EP20" s="160"/>
      <c r="EQ20" s="160"/>
      <c r="ER20" s="160"/>
      <c r="ES20" s="160"/>
      <c r="ET20" s="160"/>
      <c r="EU20" s="160"/>
      <c r="EV20" s="160"/>
      <c r="EW20" s="160"/>
      <c r="EX20" s="160"/>
      <c r="EY20" s="160"/>
      <c r="EZ20" s="160"/>
      <c r="FA20" s="160"/>
      <c r="FB20" s="160"/>
      <c r="FC20" s="160"/>
      <c r="FD20" s="160"/>
      <c r="FE20" s="160"/>
      <c r="FF20" s="160"/>
      <c r="FG20" s="160"/>
      <c r="FH20" s="160"/>
      <c r="FI20" s="160"/>
      <c r="FJ20" s="160"/>
      <c r="FK20" s="160"/>
      <c r="FL20" s="160"/>
      <c r="FM20" s="160"/>
      <c r="FN20" s="160"/>
      <c r="FO20" s="160"/>
      <c r="FP20" s="160"/>
      <c r="FQ20" s="160"/>
      <c r="FR20" s="160"/>
      <c r="FS20" s="160"/>
      <c r="FT20" s="160"/>
      <c r="FU20" s="160"/>
      <c r="FV20" s="160"/>
      <c r="FW20" s="160"/>
      <c r="FX20" s="160"/>
      <c r="FY20" s="160"/>
      <c r="FZ20" s="160"/>
      <c r="GA20" s="160"/>
      <c r="GB20" s="160"/>
      <c r="GC20" s="160"/>
      <c r="GD20" s="160"/>
      <c r="GE20" s="160"/>
      <c r="GF20" s="160"/>
      <c r="GG20" s="160"/>
      <c r="GH20" s="160"/>
      <c r="GI20" s="160"/>
      <c r="GJ20" s="160"/>
      <c r="GK20" s="160"/>
      <c r="GL20" s="160"/>
      <c r="GM20" s="160"/>
      <c r="GN20" s="160"/>
      <c r="GO20" s="160"/>
      <c r="GP20" s="160"/>
      <c r="GQ20" s="160"/>
      <c r="GR20" s="160"/>
      <c r="GS20" s="160"/>
      <c r="GT20" s="160"/>
      <c r="GU20" s="160"/>
      <c r="GV20" s="160"/>
      <c r="GW20" s="160"/>
      <c r="GX20" s="160"/>
      <c r="GY20" s="160"/>
      <c r="GZ20" s="160"/>
      <c r="HA20" s="160"/>
      <c r="HB20" s="160"/>
      <c r="HC20" s="160"/>
      <c r="HD20" s="160"/>
      <c r="HE20" s="160"/>
      <c r="HF20" s="160"/>
      <c r="HG20" s="160"/>
      <c r="HH20" s="160"/>
      <c r="HI20" s="160"/>
      <c r="HJ20" s="160"/>
      <c r="HK20" s="160"/>
      <c r="HL20" s="160"/>
      <c r="HM20" s="160"/>
      <c r="HN20" s="160"/>
      <c r="HO20" s="160"/>
      <c r="HP20" s="160"/>
      <c r="HQ20" s="160"/>
      <c r="HR20" s="160"/>
      <c r="HS20" s="160"/>
      <c r="HT20" s="160"/>
      <c r="HU20" s="160"/>
      <c r="HV20" s="160"/>
      <c r="HW20" s="160"/>
      <c r="HX20" s="160"/>
      <c r="HY20" s="160"/>
      <c r="HZ20" s="160"/>
      <c r="IA20" s="160"/>
      <c r="IB20" s="160"/>
      <c r="IC20" s="160"/>
      <c r="ID20" s="160"/>
      <c r="IE20" s="160"/>
      <c r="IF20" s="160"/>
    </row>
    <row r="21" spans="1:240" ht="15.75" hidden="1" customHeight="1">
      <c r="A21" s="194" t="s">
        <v>99</v>
      </c>
      <c r="B21" s="154" t="s">
        <v>383</v>
      </c>
      <c r="C21" s="156"/>
      <c r="D21" s="157">
        <f>D22+D23</f>
        <v>512816</v>
      </c>
      <c r="E21" s="235"/>
      <c r="F21" s="156">
        <f>F22+F23</f>
        <v>512816</v>
      </c>
      <c r="G21" s="157">
        <f>G22+G23</f>
        <v>100326</v>
      </c>
      <c r="H21" s="233"/>
      <c r="I21" s="159" t="e">
        <f t="shared" si="0"/>
        <v>#DIV/0!</v>
      </c>
      <c r="J21" s="159">
        <f t="shared" si="1"/>
        <v>0.19563742160931016</v>
      </c>
      <c r="K21" s="160"/>
      <c r="L21" s="198"/>
      <c r="M21" s="160"/>
      <c r="N21" s="160"/>
      <c r="O21" s="160"/>
      <c r="P21" s="160"/>
      <c r="Q21" s="160"/>
      <c r="R21" s="160"/>
      <c r="S21" s="160"/>
      <c r="T21" s="160"/>
      <c r="U21" s="160"/>
      <c r="V21" s="160"/>
      <c r="W21" s="160"/>
      <c r="X21" s="160"/>
      <c r="Y21" s="160"/>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0"/>
      <c r="BA21" s="160"/>
      <c r="BB21" s="160"/>
      <c r="BC21" s="160"/>
      <c r="BD21" s="160"/>
      <c r="BE21" s="160"/>
      <c r="BF21" s="160"/>
      <c r="BG21" s="160"/>
      <c r="BH21" s="160"/>
      <c r="BI21" s="160"/>
      <c r="BJ21" s="160"/>
      <c r="BK21" s="160"/>
      <c r="BL21" s="160"/>
      <c r="BM21" s="160"/>
      <c r="BN21" s="160"/>
      <c r="BO21" s="160"/>
      <c r="BP21" s="160"/>
      <c r="BQ21" s="160"/>
      <c r="BR21" s="160"/>
      <c r="BS21" s="160"/>
      <c r="BT21" s="160"/>
      <c r="BU21" s="160"/>
      <c r="BV21" s="160"/>
      <c r="BW21" s="160"/>
      <c r="BX21" s="160"/>
      <c r="BY21" s="160"/>
      <c r="BZ21" s="160"/>
      <c r="CA21" s="160"/>
      <c r="CB21" s="160"/>
      <c r="CC21" s="160"/>
      <c r="CD21" s="160"/>
      <c r="CE21" s="160"/>
      <c r="CF21" s="160"/>
      <c r="CG21" s="160"/>
      <c r="CH21" s="160"/>
      <c r="CI21" s="160"/>
      <c r="CJ21" s="160"/>
      <c r="CK21" s="160"/>
      <c r="CL21" s="160"/>
      <c r="CM21" s="160"/>
      <c r="CN21" s="160"/>
      <c r="CO21" s="160"/>
      <c r="CP21" s="160"/>
      <c r="CQ21" s="160"/>
      <c r="CR21" s="160"/>
      <c r="CS21" s="160"/>
      <c r="CT21" s="160"/>
      <c r="CU21" s="160"/>
      <c r="CV21" s="160"/>
      <c r="CW21" s="160"/>
      <c r="CX21" s="160"/>
      <c r="CY21" s="160"/>
      <c r="CZ21" s="160"/>
      <c r="DA21" s="160"/>
      <c r="DB21" s="160"/>
      <c r="DC21" s="160"/>
      <c r="DD21" s="160"/>
      <c r="DE21" s="160"/>
      <c r="DF21" s="160"/>
      <c r="DG21" s="160"/>
      <c r="DH21" s="160"/>
      <c r="DI21" s="160"/>
      <c r="DJ21" s="160"/>
      <c r="DK21" s="160"/>
      <c r="DL21" s="160"/>
      <c r="DM21" s="160"/>
      <c r="DN21" s="160"/>
      <c r="DO21" s="160"/>
      <c r="DP21" s="160"/>
      <c r="DQ21" s="160"/>
      <c r="DR21" s="160"/>
      <c r="DS21" s="160"/>
      <c r="DT21" s="160"/>
      <c r="DU21" s="160"/>
      <c r="DV21" s="160"/>
      <c r="DW21" s="160"/>
      <c r="DX21" s="160"/>
      <c r="DY21" s="160"/>
      <c r="DZ21" s="160"/>
      <c r="EA21" s="160"/>
      <c r="EB21" s="160"/>
      <c r="EC21" s="160"/>
      <c r="ED21" s="160"/>
      <c r="EE21" s="160"/>
      <c r="EF21" s="160"/>
      <c r="EG21" s="160"/>
      <c r="EH21" s="160"/>
      <c r="EI21" s="160"/>
      <c r="EJ21" s="160"/>
      <c r="EK21" s="160"/>
      <c r="EL21" s="160"/>
      <c r="EM21" s="160"/>
      <c r="EN21" s="160"/>
      <c r="EO21" s="160"/>
      <c r="EP21" s="160"/>
      <c r="EQ21" s="160"/>
      <c r="ER21" s="160"/>
      <c r="ES21" s="160"/>
      <c r="ET21" s="160"/>
      <c r="EU21" s="160"/>
      <c r="EV21" s="160"/>
      <c r="EW21" s="160"/>
      <c r="EX21" s="160"/>
      <c r="EY21" s="160"/>
      <c r="EZ21" s="160"/>
      <c r="FA21" s="160"/>
      <c r="FB21" s="160"/>
      <c r="FC21" s="160"/>
      <c r="FD21" s="160"/>
      <c r="FE21" s="160"/>
      <c r="FF21" s="160"/>
      <c r="FG21" s="160"/>
      <c r="FH21" s="160"/>
      <c r="FI21" s="160"/>
      <c r="FJ21" s="160"/>
      <c r="FK21" s="160"/>
      <c r="FL21" s="160"/>
      <c r="FM21" s="160"/>
      <c r="FN21" s="160"/>
      <c r="FO21" s="160"/>
      <c r="FP21" s="160"/>
      <c r="FQ21" s="160"/>
      <c r="FR21" s="160"/>
      <c r="FS21" s="160"/>
      <c r="FT21" s="160"/>
      <c r="FU21" s="160"/>
      <c r="FV21" s="160"/>
      <c r="FW21" s="160"/>
      <c r="FX21" s="160"/>
      <c r="FY21" s="160"/>
      <c r="FZ21" s="160"/>
      <c r="GA21" s="160"/>
      <c r="GB21" s="160"/>
      <c r="GC21" s="160"/>
      <c r="GD21" s="160"/>
      <c r="GE21" s="160"/>
      <c r="GF21" s="160"/>
      <c r="GG21" s="160"/>
      <c r="GH21" s="160"/>
      <c r="GI21" s="160"/>
      <c r="GJ21" s="160"/>
      <c r="GK21" s="160"/>
      <c r="GL21" s="160"/>
      <c r="GM21" s="160"/>
      <c r="GN21" s="160"/>
      <c r="GO21" s="160"/>
      <c r="GP21" s="160"/>
      <c r="GQ21" s="160"/>
      <c r="GR21" s="160"/>
      <c r="GS21" s="160"/>
      <c r="GT21" s="160"/>
      <c r="GU21" s="160"/>
      <c r="GV21" s="160"/>
      <c r="GW21" s="160"/>
      <c r="GX21" s="160"/>
      <c r="GY21" s="160"/>
      <c r="GZ21" s="160"/>
      <c r="HA21" s="160"/>
      <c r="HB21" s="160"/>
      <c r="HC21" s="160"/>
      <c r="HD21" s="160"/>
      <c r="HE21" s="160"/>
      <c r="HF21" s="160"/>
      <c r="HG21" s="160"/>
      <c r="HH21" s="160"/>
      <c r="HI21" s="160"/>
      <c r="HJ21" s="160"/>
      <c r="HK21" s="160"/>
      <c r="HL21" s="160"/>
      <c r="HM21" s="160"/>
      <c r="HN21" s="160"/>
      <c r="HO21" s="160"/>
      <c r="HP21" s="160"/>
      <c r="HQ21" s="160"/>
      <c r="HR21" s="160"/>
      <c r="HS21" s="160"/>
      <c r="HT21" s="160"/>
      <c r="HU21" s="160"/>
      <c r="HV21" s="160"/>
      <c r="HW21" s="160"/>
      <c r="HX21" s="160"/>
      <c r="HY21" s="160"/>
      <c r="HZ21" s="160"/>
      <c r="IA21" s="160"/>
      <c r="IB21" s="160"/>
      <c r="IC21" s="160"/>
      <c r="ID21" s="160"/>
      <c r="IE21" s="160"/>
      <c r="IF21" s="160"/>
    </row>
    <row r="22" spans="1:240" s="202" customFormat="1" ht="31.5" hidden="1" customHeight="1">
      <c r="A22" s="163" t="s">
        <v>47</v>
      </c>
      <c r="B22" s="164" t="s">
        <v>384</v>
      </c>
      <c r="C22" s="157"/>
      <c r="D22" s="157">
        <v>284190</v>
      </c>
      <c r="E22" s="235"/>
      <c r="F22" s="156">
        <v>284190</v>
      </c>
      <c r="G22" s="157">
        <v>45000</v>
      </c>
      <c r="H22" s="233"/>
      <c r="I22" s="159" t="e">
        <f t="shared" si="0"/>
        <v>#DIV/0!</v>
      </c>
      <c r="J22" s="159">
        <f t="shared" si="1"/>
        <v>0.15834476934445266</v>
      </c>
      <c r="K22" s="200"/>
      <c r="L22" s="201"/>
      <c r="M22" s="200"/>
      <c r="N22" s="200"/>
      <c r="O22" s="200"/>
      <c r="P22" s="200"/>
      <c r="Q22" s="200"/>
      <c r="R22" s="200"/>
      <c r="S22" s="200"/>
      <c r="T22" s="200"/>
      <c r="U22" s="200"/>
      <c r="V22" s="200"/>
      <c r="W22" s="200"/>
      <c r="X22" s="200"/>
      <c r="Y22" s="200"/>
      <c r="Z22" s="200"/>
      <c r="AA22" s="200"/>
      <c r="AB22" s="200"/>
      <c r="AC22" s="200"/>
      <c r="AD22" s="200"/>
      <c r="AE22" s="200"/>
      <c r="AF22" s="200"/>
      <c r="AG22" s="200"/>
      <c r="AH22" s="200"/>
      <c r="AI22" s="200"/>
      <c r="AJ22" s="200"/>
      <c r="AK22" s="200"/>
      <c r="AL22" s="200"/>
      <c r="AM22" s="200"/>
      <c r="AN22" s="200"/>
      <c r="AO22" s="200"/>
      <c r="AP22" s="200"/>
      <c r="AQ22" s="200"/>
      <c r="AR22" s="200"/>
      <c r="AS22" s="200"/>
      <c r="AT22" s="200"/>
      <c r="AU22" s="200"/>
      <c r="AV22" s="200"/>
      <c r="AW22" s="200"/>
      <c r="AX22" s="200"/>
      <c r="AY22" s="200"/>
      <c r="AZ22" s="200"/>
      <c r="BA22" s="200"/>
      <c r="BB22" s="200"/>
      <c r="BC22" s="200"/>
      <c r="BD22" s="200"/>
      <c r="BE22" s="200"/>
      <c r="BF22" s="200"/>
      <c r="BG22" s="200"/>
      <c r="BH22" s="200"/>
      <c r="BI22" s="200"/>
      <c r="BJ22" s="200"/>
      <c r="BK22" s="200"/>
      <c r="BL22" s="200"/>
      <c r="BM22" s="200"/>
      <c r="BN22" s="200"/>
      <c r="BO22" s="200"/>
      <c r="BP22" s="200"/>
      <c r="BQ22" s="200"/>
      <c r="BR22" s="200"/>
      <c r="BS22" s="200"/>
      <c r="BT22" s="200"/>
      <c r="BU22" s="200"/>
      <c r="BV22" s="200"/>
      <c r="BW22" s="200"/>
      <c r="BX22" s="200"/>
      <c r="BY22" s="200"/>
      <c r="BZ22" s="200"/>
      <c r="CA22" s="200"/>
      <c r="CB22" s="200"/>
      <c r="CC22" s="200"/>
      <c r="CD22" s="200"/>
      <c r="CE22" s="200"/>
      <c r="CF22" s="200"/>
      <c r="CG22" s="200"/>
      <c r="CH22" s="200"/>
      <c r="CI22" s="200"/>
      <c r="CJ22" s="200"/>
      <c r="CK22" s="200"/>
      <c r="CL22" s="200"/>
      <c r="CM22" s="200"/>
      <c r="CN22" s="200"/>
      <c r="CO22" s="200"/>
      <c r="CP22" s="200"/>
      <c r="CQ22" s="200"/>
      <c r="CR22" s="200"/>
      <c r="CS22" s="200"/>
      <c r="CT22" s="200"/>
      <c r="CU22" s="200"/>
      <c r="CV22" s="200"/>
      <c r="CW22" s="200"/>
      <c r="CX22" s="200"/>
      <c r="CY22" s="200"/>
      <c r="CZ22" s="200"/>
      <c r="DA22" s="200"/>
      <c r="DB22" s="200"/>
      <c r="DC22" s="200"/>
      <c r="DD22" s="200"/>
      <c r="DE22" s="200"/>
      <c r="DF22" s="200"/>
      <c r="DG22" s="200"/>
      <c r="DH22" s="200"/>
      <c r="DI22" s="200"/>
      <c r="DJ22" s="200"/>
      <c r="DK22" s="200"/>
      <c r="DL22" s="200"/>
      <c r="DM22" s="200"/>
      <c r="DN22" s="200"/>
      <c r="DO22" s="200"/>
      <c r="DP22" s="200"/>
      <c r="DQ22" s="200"/>
      <c r="DR22" s="200"/>
      <c r="DS22" s="200"/>
      <c r="DT22" s="200"/>
      <c r="DU22" s="200"/>
      <c r="DV22" s="200"/>
      <c r="DW22" s="200"/>
      <c r="DX22" s="200"/>
      <c r="DY22" s="200"/>
      <c r="DZ22" s="200"/>
      <c r="EA22" s="200"/>
      <c r="EB22" s="200"/>
      <c r="EC22" s="200"/>
      <c r="ED22" s="200"/>
      <c r="EE22" s="200"/>
      <c r="EF22" s="200"/>
      <c r="EG22" s="200"/>
      <c r="EH22" s="200"/>
      <c r="EI22" s="200"/>
      <c r="EJ22" s="200"/>
      <c r="EK22" s="200"/>
      <c r="EL22" s="200"/>
      <c r="EM22" s="200"/>
      <c r="EN22" s="200"/>
      <c r="EO22" s="200"/>
      <c r="EP22" s="200"/>
      <c r="EQ22" s="200"/>
      <c r="ER22" s="200"/>
      <c r="ES22" s="200"/>
      <c r="ET22" s="200"/>
      <c r="EU22" s="200"/>
      <c r="EV22" s="200"/>
      <c r="EW22" s="200"/>
      <c r="EX22" s="200"/>
      <c r="EY22" s="200"/>
      <c r="EZ22" s="200"/>
      <c r="FA22" s="200"/>
      <c r="FB22" s="200"/>
      <c r="FC22" s="200"/>
      <c r="FD22" s="200"/>
      <c r="FE22" s="200"/>
      <c r="FF22" s="200"/>
      <c r="FG22" s="200"/>
      <c r="FH22" s="200"/>
      <c r="FI22" s="200"/>
      <c r="FJ22" s="200"/>
      <c r="FK22" s="200"/>
      <c r="FL22" s="200"/>
      <c r="FM22" s="200"/>
      <c r="FN22" s="200"/>
      <c r="FO22" s="200"/>
      <c r="FP22" s="200"/>
      <c r="FQ22" s="200"/>
      <c r="FR22" s="200"/>
      <c r="FS22" s="200"/>
      <c r="FT22" s="200"/>
      <c r="FU22" s="200"/>
      <c r="FV22" s="200"/>
      <c r="FW22" s="200"/>
      <c r="FX22" s="200"/>
      <c r="FY22" s="200"/>
      <c r="FZ22" s="200"/>
      <c r="GA22" s="200"/>
      <c r="GB22" s="200"/>
      <c r="GC22" s="200"/>
      <c r="GD22" s="200"/>
      <c r="GE22" s="200"/>
      <c r="GF22" s="200"/>
      <c r="GG22" s="200"/>
      <c r="GH22" s="200"/>
      <c r="GI22" s="200"/>
      <c r="GJ22" s="200"/>
      <c r="GK22" s="200"/>
      <c r="GL22" s="200"/>
      <c r="GM22" s="200"/>
      <c r="GN22" s="200"/>
      <c r="GO22" s="200"/>
      <c r="GP22" s="200"/>
      <c r="GQ22" s="200"/>
      <c r="GR22" s="200"/>
      <c r="GS22" s="200"/>
      <c r="GT22" s="200"/>
      <c r="GU22" s="200"/>
      <c r="GV22" s="200"/>
      <c r="GW22" s="200"/>
      <c r="GX22" s="200"/>
      <c r="GY22" s="200"/>
      <c r="GZ22" s="200"/>
      <c r="HA22" s="200"/>
      <c r="HB22" s="200"/>
      <c r="HC22" s="200"/>
      <c r="HD22" s="200"/>
      <c r="HE22" s="200"/>
      <c r="HF22" s="200"/>
      <c r="HG22" s="200"/>
      <c r="HH22" s="200"/>
      <c r="HI22" s="200"/>
      <c r="HJ22" s="200"/>
      <c r="HK22" s="200"/>
      <c r="HL22" s="200"/>
      <c r="HM22" s="200"/>
      <c r="HN22" s="200"/>
      <c r="HO22" s="200"/>
      <c r="HP22" s="200"/>
      <c r="HQ22" s="200"/>
      <c r="HR22" s="200"/>
      <c r="HS22" s="200"/>
      <c r="HT22" s="200"/>
      <c r="HU22" s="200"/>
      <c r="HV22" s="200"/>
      <c r="HW22" s="200"/>
      <c r="HX22" s="200"/>
      <c r="HY22" s="200"/>
      <c r="HZ22" s="200"/>
      <c r="IA22" s="200"/>
      <c r="IB22" s="200"/>
      <c r="IC22" s="200"/>
      <c r="ID22" s="200"/>
      <c r="IE22" s="200"/>
      <c r="IF22" s="200"/>
    </row>
    <row r="23" spans="1:240" s="202" customFormat="1" ht="31.5" hidden="1" customHeight="1">
      <c r="A23" s="163" t="s">
        <v>47</v>
      </c>
      <c r="B23" s="164" t="s">
        <v>385</v>
      </c>
      <c r="C23" s="157"/>
      <c r="D23" s="157">
        <v>228626</v>
      </c>
      <c r="E23" s="235"/>
      <c r="F23" s="156">
        <v>228626</v>
      </c>
      <c r="G23" s="157">
        <v>55326</v>
      </c>
      <c r="H23" s="233"/>
      <c r="I23" s="159" t="e">
        <f t="shared" si="0"/>
        <v>#DIV/0!</v>
      </c>
      <c r="J23" s="159">
        <f t="shared" si="1"/>
        <v>0.24199347405806865</v>
      </c>
      <c r="K23" s="200"/>
      <c r="L23" s="201"/>
      <c r="M23" s="200"/>
      <c r="N23" s="200"/>
      <c r="O23" s="200"/>
      <c r="P23" s="200"/>
      <c r="Q23" s="200"/>
      <c r="R23" s="200"/>
      <c r="S23" s="200"/>
      <c r="T23" s="200"/>
      <c r="U23" s="200"/>
      <c r="V23" s="200"/>
      <c r="W23" s="200"/>
      <c r="X23" s="200"/>
      <c r="Y23" s="200"/>
      <c r="Z23" s="200"/>
      <c r="AA23" s="200"/>
      <c r="AB23" s="200"/>
      <c r="AC23" s="200"/>
      <c r="AD23" s="200"/>
      <c r="AE23" s="200"/>
      <c r="AF23" s="200"/>
      <c r="AG23" s="200"/>
      <c r="AH23" s="200"/>
      <c r="AI23" s="200"/>
      <c r="AJ23" s="200"/>
      <c r="AK23" s="200"/>
      <c r="AL23" s="200"/>
      <c r="AM23" s="200"/>
      <c r="AN23" s="200"/>
      <c r="AO23" s="200"/>
      <c r="AP23" s="200"/>
      <c r="AQ23" s="200"/>
      <c r="AR23" s="200"/>
      <c r="AS23" s="200"/>
      <c r="AT23" s="200"/>
      <c r="AU23" s="200"/>
      <c r="AV23" s="200"/>
      <c r="AW23" s="200"/>
      <c r="AX23" s="200"/>
      <c r="AY23" s="200"/>
      <c r="AZ23" s="200"/>
      <c r="BA23" s="200"/>
      <c r="BB23" s="200"/>
      <c r="BC23" s="200"/>
      <c r="BD23" s="200"/>
      <c r="BE23" s="200"/>
      <c r="BF23" s="200"/>
      <c r="BG23" s="200"/>
      <c r="BH23" s="200"/>
      <c r="BI23" s="200"/>
      <c r="BJ23" s="200"/>
      <c r="BK23" s="200"/>
      <c r="BL23" s="200"/>
      <c r="BM23" s="200"/>
      <c r="BN23" s="200"/>
      <c r="BO23" s="200"/>
      <c r="BP23" s="200"/>
      <c r="BQ23" s="200"/>
      <c r="BR23" s="200"/>
      <c r="BS23" s="200"/>
      <c r="BT23" s="200"/>
      <c r="BU23" s="200"/>
      <c r="BV23" s="200"/>
      <c r="BW23" s="200"/>
      <c r="BX23" s="200"/>
      <c r="BY23" s="200"/>
      <c r="BZ23" s="200"/>
      <c r="CA23" s="200"/>
      <c r="CB23" s="200"/>
      <c r="CC23" s="200"/>
      <c r="CD23" s="200"/>
      <c r="CE23" s="200"/>
      <c r="CF23" s="200"/>
      <c r="CG23" s="200"/>
      <c r="CH23" s="200"/>
      <c r="CI23" s="200"/>
      <c r="CJ23" s="200"/>
      <c r="CK23" s="200"/>
      <c r="CL23" s="200"/>
      <c r="CM23" s="200"/>
      <c r="CN23" s="200"/>
      <c r="CO23" s="200"/>
      <c r="CP23" s="200"/>
      <c r="CQ23" s="200"/>
      <c r="CR23" s="200"/>
      <c r="CS23" s="200"/>
      <c r="CT23" s="200"/>
      <c r="CU23" s="200"/>
      <c r="CV23" s="200"/>
      <c r="CW23" s="200"/>
      <c r="CX23" s="200"/>
      <c r="CY23" s="200"/>
      <c r="CZ23" s="200"/>
      <c r="DA23" s="200"/>
      <c r="DB23" s="200"/>
      <c r="DC23" s="200"/>
      <c r="DD23" s="200"/>
      <c r="DE23" s="200"/>
      <c r="DF23" s="200"/>
      <c r="DG23" s="200"/>
      <c r="DH23" s="200"/>
      <c r="DI23" s="200"/>
      <c r="DJ23" s="200"/>
      <c r="DK23" s="200"/>
      <c r="DL23" s="200"/>
      <c r="DM23" s="200"/>
      <c r="DN23" s="200"/>
      <c r="DO23" s="200"/>
      <c r="DP23" s="200"/>
      <c r="DQ23" s="200"/>
      <c r="DR23" s="200"/>
      <c r="DS23" s="200"/>
      <c r="DT23" s="200"/>
      <c r="DU23" s="200"/>
      <c r="DV23" s="200"/>
      <c r="DW23" s="200"/>
      <c r="DX23" s="200"/>
      <c r="DY23" s="200"/>
      <c r="DZ23" s="200"/>
      <c r="EA23" s="200"/>
      <c r="EB23" s="200"/>
      <c r="EC23" s="200"/>
      <c r="ED23" s="200"/>
      <c r="EE23" s="200"/>
      <c r="EF23" s="200"/>
      <c r="EG23" s="200"/>
      <c r="EH23" s="200"/>
      <c r="EI23" s="200"/>
      <c r="EJ23" s="200"/>
      <c r="EK23" s="200"/>
      <c r="EL23" s="200"/>
      <c r="EM23" s="200"/>
      <c r="EN23" s="200"/>
      <c r="EO23" s="200"/>
      <c r="EP23" s="200"/>
      <c r="EQ23" s="200"/>
      <c r="ER23" s="200"/>
      <c r="ES23" s="200"/>
      <c r="ET23" s="200"/>
      <c r="EU23" s="200"/>
      <c r="EV23" s="200"/>
      <c r="EW23" s="200"/>
      <c r="EX23" s="200"/>
      <c r="EY23" s="200"/>
      <c r="EZ23" s="200"/>
      <c r="FA23" s="200"/>
      <c r="FB23" s="200"/>
      <c r="FC23" s="200"/>
      <c r="FD23" s="200"/>
      <c r="FE23" s="200"/>
      <c r="FF23" s="200"/>
      <c r="FG23" s="200"/>
      <c r="FH23" s="200"/>
      <c r="FI23" s="200"/>
      <c r="FJ23" s="200"/>
      <c r="FK23" s="200"/>
      <c r="FL23" s="200"/>
      <c r="FM23" s="200"/>
      <c r="FN23" s="200"/>
      <c r="FO23" s="200"/>
      <c r="FP23" s="200"/>
      <c r="FQ23" s="200"/>
      <c r="FR23" s="200"/>
      <c r="FS23" s="200"/>
      <c r="FT23" s="200"/>
      <c r="FU23" s="200"/>
      <c r="FV23" s="200"/>
      <c r="FW23" s="200"/>
      <c r="FX23" s="200"/>
      <c r="FY23" s="200"/>
      <c r="FZ23" s="200"/>
      <c r="GA23" s="200"/>
      <c r="GB23" s="200"/>
      <c r="GC23" s="200"/>
      <c r="GD23" s="200"/>
      <c r="GE23" s="200"/>
      <c r="GF23" s="200"/>
      <c r="GG23" s="200"/>
      <c r="GH23" s="200"/>
      <c r="GI23" s="200"/>
      <c r="GJ23" s="200"/>
      <c r="GK23" s="200"/>
      <c r="GL23" s="200"/>
      <c r="GM23" s="200"/>
      <c r="GN23" s="200"/>
      <c r="GO23" s="200"/>
      <c r="GP23" s="200"/>
      <c r="GQ23" s="200"/>
      <c r="GR23" s="200"/>
      <c r="GS23" s="200"/>
      <c r="GT23" s="200"/>
      <c r="GU23" s="200"/>
      <c r="GV23" s="200"/>
      <c r="GW23" s="200"/>
      <c r="GX23" s="200"/>
      <c r="GY23" s="200"/>
      <c r="GZ23" s="200"/>
      <c r="HA23" s="200"/>
      <c r="HB23" s="200"/>
      <c r="HC23" s="200"/>
      <c r="HD23" s="200"/>
      <c r="HE23" s="200"/>
      <c r="HF23" s="200"/>
      <c r="HG23" s="200"/>
      <c r="HH23" s="200"/>
      <c r="HI23" s="200"/>
      <c r="HJ23" s="200"/>
      <c r="HK23" s="200"/>
      <c r="HL23" s="200"/>
      <c r="HM23" s="200"/>
      <c r="HN23" s="200"/>
      <c r="HO23" s="200"/>
      <c r="HP23" s="200"/>
      <c r="HQ23" s="200"/>
      <c r="HR23" s="200"/>
      <c r="HS23" s="200"/>
      <c r="HT23" s="200"/>
      <c r="HU23" s="200"/>
      <c r="HV23" s="200"/>
      <c r="HW23" s="200"/>
      <c r="HX23" s="200"/>
      <c r="HY23" s="200"/>
      <c r="HZ23" s="200"/>
      <c r="IA23" s="200"/>
      <c r="IB23" s="200"/>
      <c r="IC23" s="200"/>
      <c r="ID23" s="200"/>
      <c r="IE23" s="200"/>
      <c r="IF23" s="200"/>
    </row>
    <row r="24" spans="1:240" s="202" customFormat="1" ht="15.75" customHeight="1">
      <c r="A24" s="167">
        <v>3</v>
      </c>
      <c r="B24" s="164" t="s">
        <v>386</v>
      </c>
      <c r="C24" s="157"/>
      <c r="D24" s="157"/>
      <c r="E24" s="235"/>
      <c r="F24" s="156"/>
      <c r="G24" s="157">
        <v>228864.21799999999</v>
      </c>
      <c r="H24" s="233">
        <v>228026</v>
      </c>
      <c r="I24" s="159"/>
      <c r="J24" s="159"/>
      <c r="K24" s="200"/>
      <c r="L24" s="200"/>
      <c r="M24" s="200"/>
      <c r="N24" s="200"/>
      <c r="O24" s="200"/>
      <c r="P24" s="200"/>
      <c r="Q24" s="200"/>
      <c r="R24" s="200"/>
      <c r="S24" s="200"/>
      <c r="T24" s="200"/>
      <c r="U24" s="200"/>
      <c r="V24" s="200"/>
      <c r="W24" s="200"/>
      <c r="X24" s="200"/>
      <c r="Y24" s="200"/>
      <c r="Z24" s="200"/>
      <c r="AA24" s="200"/>
      <c r="AB24" s="200"/>
      <c r="AC24" s="200"/>
      <c r="AD24" s="200"/>
      <c r="AE24" s="200"/>
      <c r="AF24" s="200"/>
      <c r="AG24" s="200"/>
      <c r="AH24" s="200"/>
      <c r="AI24" s="200"/>
      <c r="AJ24" s="200"/>
      <c r="AK24" s="200"/>
      <c r="AL24" s="200"/>
      <c r="AM24" s="200"/>
      <c r="AN24" s="200"/>
      <c r="AO24" s="200"/>
      <c r="AP24" s="200"/>
      <c r="AQ24" s="200"/>
      <c r="AR24" s="200"/>
      <c r="AS24" s="200"/>
      <c r="AT24" s="200"/>
      <c r="AU24" s="200"/>
      <c r="AV24" s="200"/>
      <c r="AW24" s="200"/>
      <c r="AX24" s="200"/>
      <c r="AY24" s="200"/>
      <c r="AZ24" s="200"/>
      <c r="BA24" s="200"/>
      <c r="BB24" s="200"/>
      <c r="BC24" s="200"/>
      <c r="BD24" s="200"/>
      <c r="BE24" s="200"/>
      <c r="BF24" s="200"/>
      <c r="BG24" s="200"/>
      <c r="BH24" s="200"/>
      <c r="BI24" s="200"/>
      <c r="BJ24" s="200"/>
      <c r="BK24" s="200"/>
      <c r="BL24" s="200"/>
      <c r="BM24" s="200"/>
      <c r="BN24" s="200"/>
      <c r="BO24" s="200"/>
      <c r="BP24" s="200"/>
      <c r="BQ24" s="200"/>
      <c r="BR24" s="200"/>
      <c r="BS24" s="200"/>
      <c r="BT24" s="200"/>
      <c r="BU24" s="200"/>
      <c r="BV24" s="200"/>
      <c r="BW24" s="200"/>
      <c r="BX24" s="200"/>
      <c r="BY24" s="200"/>
      <c r="BZ24" s="200"/>
      <c r="CA24" s="200"/>
      <c r="CB24" s="200"/>
      <c r="CC24" s="200"/>
      <c r="CD24" s="200"/>
      <c r="CE24" s="200"/>
      <c r="CF24" s="200"/>
      <c r="CG24" s="200"/>
      <c r="CH24" s="200"/>
      <c r="CI24" s="200"/>
      <c r="CJ24" s="200"/>
      <c r="CK24" s="200"/>
      <c r="CL24" s="200"/>
      <c r="CM24" s="200"/>
      <c r="CN24" s="200"/>
      <c r="CO24" s="200"/>
      <c r="CP24" s="200"/>
      <c r="CQ24" s="200"/>
      <c r="CR24" s="200"/>
      <c r="CS24" s="200"/>
      <c r="CT24" s="200"/>
      <c r="CU24" s="200"/>
      <c r="CV24" s="200"/>
      <c r="CW24" s="200"/>
      <c r="CX24" s="200"/>
      <c r="CY24" s="200"/>
      <c r="CZ24" s="200"/>
      <c r="DA24" s="200"/>
      <c r="DB24" s="200"/>
      <c r="DC24" s="200"/>
      <c r="DD24" s="200"/>
      <c r="DE24" s="200"/>
      <c r="DF24" s="200"/>
      <c r="DG24" s="200"/>
      <c r="DH24" s="200"/>
      <c r="DI24" s="200"/>
      <c r="DJ24" s="200"/>
      <c r="DK24" s="200"/>
      <c r="DL24" s="200"/>
      <c r="DM24" s="200"/>
      <c r="DN24" s="200"/>
      <c r="DO24" s="200"/>
      <c r="DP24" s="200"/>
      <c r="DQ24" s="200"/>
      <c r="DR24" s="200"/>
      <c r="DS24" s="200"/>
      <c r="DT24" s="200"/>
      <c r="DU24" s="200"/>
      <c r="DV24" s="200"/>
      <c r="DW24" s="200"/>
      <c r="DX24" s="200"/>
      <c r="DY24" s="200"/>
      <c r="DZ24" s="200"/>
      <c r="EA24" s="200"/>
      <c r="EB24" s="200"/>
      <c r="EC24" s="200"/>
      <c r="ED24" s="200"/>
      <c r="EE24" s="200"/>
      <c r="EF24" s="200"/>
      <c r="EG24" s="200"/>
      <c r="EH24" s="200"/>
      <c r="EI24" s="200"/>
      <c r="EJ24" s="200"/>
      <c r="EK24" s="200"/>
      <c r="EL24" s="200"/>
      <c r="EM24" s="200"/>
      <c r="EN24" s="200"/>
      <c r="EO24" s="200"/>
      <c r="EP24" s="200"/>
      <c r="EQ24" s="200"/>
      <c r="ER24" s="200"/>
      <c r="ES24" s="200"/>
      <c r="ET24" s="200"/>
      <c r="EU24" s="200"/>
      <c r="EV24" s="200"/>
      <c r="EW24" s="200"/>
      <c r="EX24" s="200"/>
      <c r="EY24" s="200"/>
      <c r="EZ24" s="200"/>
      <c r="FA24" s="200"/>
      <c r="FB24" s="200"/>
      <c r="FC24" s="200"/>
      <c r="FD24" s="200"/>
      <c r="FE24" s="200"/>
      <c r="FF24" s="200"/>
      <c r="FG24" s="200"/>
      <c r="FH24" s="200"/>
      <c r="FI24" s="200"/>
      <c r="FJ24" s="200"/>
      <c r="FK24" s="200"/>
      <c r="FL24" s="200"/>
      <c r="FM24" s="200"/>
      <c r="FN24" s="200"/>
      <c r="FO24" s="200"/>
      <c r="FP24" s="200"/>
      <c r="FQ24" s="200"/>
      <c r="FR24" s="200"/>
      <c r="FS24" s="200"/>
      <c r="FT24" s="200"/>
      <c r="FU24" s="200"/>
      <c r="FV24" s="200"/>
      <c r="FW24" s="200"/>
      <c r="FX24" s="200"/>
      <c r="FY24" s="200"/>
      <c r="FZ24" s="200"/>
      <c r="GA24" s="200"/>
      <c r="GB24" s="200"/>
      <c r="GC24" s="200"/>
      <c r="GD24" s="200"/>
      <c r="GE24" s="200"/>
      <c r="GF24" s="200"/>
      <c r="GG24" s="200"/>
      <c r="GH24" s="200"/>
      <c r="GI24" s="200"/>
      <c r="GJ24" s="200"/>
      <c r="GK24" s="200"/>
      <c r="GL24" s="200"/>
      <c r="GM24" s="200"/>
      <c r="GN24" s="200"/>
      <c r="GO24" s="200"/>
      <c r="GP24" s="200"/>
      <c r="GQ24" s="200"/>
      <c r="GR24" s="200"/>
      <c r="GS24" s="200"/>
      <c r="GT24" s="200"/>
      <c r="GU24" s="200"/>
      <c r="GV24" s="200"/>
      <c r="GW24" s="200"/>
      <c r="GX24" s="200"/>
      <c r="GY24" s="200"/>
      <c r="GZ24" s="200"/>
      <c r="HA24" s="200"/>
      <c r="HB24" s="200"/>
      <c r="HC24" s="200"/>
      <c r="HD24" s="200"/>
      <c r="HE24" s="200"/>
      <c r="HF24" s="200"/>
      <c r="HG24" s="200"/>
      <c r="HH24" s="200"/>
      <c r="HI24" s="200"/>
      <c r="HJ24" s="200"/>
      <c r="HK24" s="200"/>
      <c r="HL24" s="200"/>
      <c r="HM24" s="200"/>
      <c r="HN24" s="200"/>
      <c r="HO24" s="200"/>
      <c r="HP24" s="200"/>
      <c r="HQ24" s="200"/>
      <c r="HR24" s="200"/>
      <c r="HS24" s="200"/>
      <c r="HT24" s="200"/>
      <c r="HU24" s="200"/>
      <c r="HV24" s="200"/>
      <c r="HW24" s="200"/>
      <c r="HX24" s="200"/>
      <c r="HY24" s="200"/>
      <c r="HZ24" s="200"/>
      <c r="IA24" s="200"/>
      <c r="IB24" s="200"/>
      <c r="IC24" s="200"/>
      <c r="ID24" s="200"/>
      <c r="IE24" s="200"/>
      <c r="IF24" s="200"/>
    </row>
    <row r="25" spans="1:240" s="202" customFormat="1" ht="15.75" customHeight="1">
      <c r="A25" s="167">
        <v>4</v>
      </c>
      <c r="B25" s="164" t="s">
        <v>387</v>
      </c>
      <c r="C25" s="157"/>
      <c r="D25" s="157"/>
      <c r="E25" s="236"/>
      <c r="F25" s="156"/>
      <c r="G25" s="157">
        <v>18652.727999999999</v>
      </c>
      <c r="H25" s="157"/>
      <c r="I25" s="230"/>
      <c r="J25" s="230"/>
      <c r="K25" s="200"/>
      <c r="L25" s="200"/>
      <c r="M25" s="200"/>
      <c r="N25" s="200"/>
      <c r="O25" s="200"/>
      <c r="P25" s="200"/>
      <c r="Q25" s="200"/>
      <c r="R25" s="200"/>
      <c r="S25" s="200"/>
      <c r="T25" s="200"/>
      <c r="U25" s="200"/>
      <c r="V25" s="200"/>
      <c r="W25" s="200"/>
      <c r="X25" s="200"/>
      <c r="Y25" s="200"/>
      <c r="Z25" s="200"/>
      <c r="AA25" s="200"/>
      <c r="AB25" s="200"/>
      <c r="AC25" s="200"/>
      <c r="AD25" s="200"/>
      <c r="AE25" s="200"/>
      <c r="AF25" s="200"/>
      <c r="AG25" s="200"/>
      <c r="AH25" s="200"/>
      <c r="AI25" s="200"/>
      <c r="AJ25" s="200"/>
      <c r="AK25" s="200"/>
      <c r="AL25" s="200"/>
      <c r="AM25" s="200"/>
      <c r="AN25" s="200"/>
      <c r="AO25" s="200"/>
      <c r="AP25" s="200"/>
      <c r="AQ25" s="200"/>
      <c r="AR25" s="200"/>
      <c r="AS25" s="200"/>
      <c r="AT25" s="200"/>
      <c r="AU25" s="200"/>
      <c r="AV25" s="200"/>
      <c r="AW25" s="200"/>
      <c r="AX25" s="200"/>
      <c r="AY25" s="200"/>
      <c r="AZ25" s="200"/>
      <c r="BA25" s="200"/>
      <c r="BB25" s="200"/>
      <c r="BC25" s="200"/>
      <c r="BD25" s="200"/>
      <c r="BE25" s="200"/>
      <c r="BF25" s="200"/>
      <c r="BG25" s="200"/>
      <c r="BH25" s="200"/>
      <c r="BI25" s="200"/>
      <c r="BJ25" s="200"/>
      <c r="BK25" s="200"/>
      <c r="BL25" s="200"/>
      <c r="BM25" s="200"/>
      <c r="BN25" s="200"/>
      <c r="BO25" s="200"/>
      <c r="BP25" s="200"/>
      <c r="BQ25" s="200"/>
      <c r="BR25" s="200"/>
      <c r="BS25" s="200"/>
      <c r="BT25" s="200"/>
      <c r="BU25" s="200"/>
      <c r="BV25" s="200"/>
      <c r="BW25" s="200"/>
      <c r="BX25" s="200"/>
      <c r="BY25" s="200"/>
      <c r="BZ25" s="200"/>
      <c r="CA25" s="200"/>
      <c r="CB25" s="200"/>
      <c r="CC25" s="200"/>
      <c r="CD25" s="200"/>
      <c r="CE25" s="200"/>
      <c r="CF25" s="200"/>
      <c r="CG25" s="200"/>
      <c r="CH25" s="200"/>
      <c r="CI25" s="200"/>
      <c r="CJ25" s="200"/>
      <c r="CK25" s="200"/>
      <c r="CL25" s="200"/>
      <c r="CM25" s="200"/>
      <c r="CN25" s="200"/>
      <c r="CO25" s="200"/>
      <c r="CP25" s="200"/>
      <c r="CQ25" s="200"/>
      <c r="CR25" s="200"/>
      <c r="CS25" s="200"/>
      <c r="CT25" s="200"/>
      <c r="CU25" s="200"/>
      <c r="CV25" s="200"/>
      <c r="CW25" s="200"/>
      <c r="CX25" s="200"/>
      <c r="CY25" s="200"/>
      <c r="CZ25" s="200"/>
      <c r="DA25" s="200"/>
      <c r="DB25" s="200"/>
      <c r="DC25" s="200"/>
      <c r="DD25" s="200"/>
      <c r="DE25" s="200"/>
      <c r="DF25" s="200"/>
      <c r="DG25" s="200"/>
      <c r="DH25" s="200"/>
      <c r="DI25" s="200"/>
      <c r="DJ25" s="200"/>
      <c r="DK25" s="200"/>
      <c r="DL25" s="200"/>
      <c r="DM25" s="200"/>
      <c r="DN25" s="200"/>
      <c r="DO25" s="200"/>
      <c r="DP25" s="200"/>
      <c r="DQ25" s="200"/>
      <c r="DR25" s="200"/>
      <c r="DS25" s="200"/>
      <c r="DT25" s="200"/>
      <c r="DU25" s="200"/>
      <c r="DV25" s="200"/>
      <c r="DW25" s="200"/>
      <c r="DX25" s="200"/>
      <c r="DY25" s="200"/>
      <c r="DZ25" s="200"/>
      <c r="EA25" s="200"/>
      <c r="EB25" s="200"/>
      <c r="EC25" s="200"/>
      <c r="ED25" s="200"/>
      <c r="EE25" s="200"/>
      <c r="EF25" s="200"/>
      <c r="EG25" s="200"/>
      <c r="EH25" s="200"/>
      <c r="EI25" s="200"/>
      <c r="EJ25" s="200"/>
      <c r="EK25" s="200"/>
      <c r="EL25" s="200"/>
      <c r="EM25" s="200"/>
      <c r="EN25" s="200"/>
      <c r="EO25" s="200"/>
      <c r="EP25" s="200"/>
      <c r="EQ25" s="200"/>
      <c r="ER25" s="200"/>
      <c r="ES25" s="200"/>
      <c r="ET25" s="200"/>
      <c r="EU25" s="200"/>
      <c r="EV25" s="200"/>
      <c r="EW25" s="200"/>
      <c r="EX25" s="200"/>
      <c r="EY25" s="200"/>
      <c r="EZ25" s="200"/>
      <c r="FA25" s="200"/>
      <c r="FB25" s="200"/>
      <c r="FC25" s="200"/>
      <c r="FD25" s="200"/>
      <c r="FE25" s="200"/>
      <c r="FF25" s="200"/>
      <c r="FG25" s="200"/>
      <c r="FH25" s="200"/>
      <c r="FI25" s="200"/>
      <c r="FJ25" s="200"/>
      <c r="FK25" s="200"/>
      <c r="FL25" s="200"/>
      <c r="FM25" s="200"/>
      <c r="FN25" s="200"/>
      <c r="FO25" s="200"/>
      <c r="FP25" s="200"/>
      <c r="FQ25" s="200"/>
      <c r="FR25" s="200"/>
      <c r="FS25" s="200"/>
      <c r="FT25" s="200"/>
      <c r="FU25" s="200"/>
      <c r="FV25" s="200"/>
      <c r="FW25" s="200"/>
      <c r="FX25" s="200"/>
      <c r="FY25" s="200"/>
      <c r="FZ25" s="200"/>
      <c r="GA25" s="200"/>
      <c r="GB25" s="200"/>
      <c r="GC25" s="200"/>
      <c r="GD25" s="200"/>
      <c r="GE25" s="200"/>
      <c r="GF25" s="200"/>
      <c r="GG25" s="200"/>
      <c r="GH25" s="200"/>
      <c r="GI25" s="200"/>
      <c r="GJ25" s="200"/>
      <c r="GK25" s="200"/>
      <c r="GL25" s="200"/>
      <c r="GM25" s="200"/>
      <c r="GN25" s="200"/>
      <c r="GO25" s="200"/>
      <c r="GP25" s="200"/>
      <c r="GQ25" s="200"/>
      <c r="GR25" s="200"/>
      <c r="GS25" s="200"/>
      <c r="GT25" s="200"/>
      <c r="GU25" s="200"/>
      <c r="GV25" s="200"/>
      <c r="GW25" s="200"/>
      <c r="GX25" s="200"/>
      <c r="GY25" s="200"/>
      <c r="GZ25" s="200"/>
      <c r="HA25" s="200"/>
      <c r="HB25" s="200"/>
      <c r="HC25" s="200"/>
      <c r="HD25" s="200"/>
      <c r="HE25" s="200"/>
      <c r="HF25" s="200"/>
      <c r="HG25" s="200"/>
      <c r="HH25" s="200"/>
      <c r="HI25" s="200"/>
      <c r="HJ25" s="200"/>
      <c r="HK25" s="200"/>
      <c r="HL25" s="200"/>
      <c r="HM25" s="200"/>
      <c r="HN25" s="200"/>
      <c r="HO25" s="200"/>
      <c r="HP25" s="200"/>
      <c r="HQ25" s="200"/>
      <c r="HR25" s="200"/>
      <c r="HS25" s="200"/>
      <c r="HT25" s="200"/>
      <c r="HU25" s="200"/>
      <c r="HV25" s="200"/>
      <c r="HW25" s="200"/>
      <c r="HX25" s="200"/>
      <c r="HY25" s="200"/>
      <c r="HZ25" s="200"/>
      <c r="IA25" s="200"/>
      <c r="IB25" s="200"/>
      <c r="IC25" s="200"/>
      <c r="ID25" s="200"/>
      <c r="IE25" s="200"/>
      <c r="IF25" s="200"/>
    </row>
    <row r="26" spans="1:240" s="192" customFormat="1" ht="15.75">
      <c r="A26" s="182" t="s">
        <v>55</v>
      </c>
      <c r="B26" s="188" t="s">
        <v>388</v>
      </c>
      <c r="C26" s="189">
        <f>C27+C40</f>
        <v>661103</v>
      </c>
      <c r="D26" s="190">
        <f>E26+F26</f>
        <v>5158968</v>
      </c>
      <c r="E26" s="189">
        <f>E27</f>
        <v>4445685</v>
      </c>
      <c r="F26" s="189">
        <f>F40</f>
        <v>713283</v>
      </c>
      <c r="G26" s="190">
        <f t="shared" ref="G26" si="2">G27+G40</f>
        <v>874740</v>
      </c>
      <c r="H26" s="190"/>
      <c r="I26" s="230">
        <f>G26/C26</f>
        <v>1.3231523680878774</v>
      </c>
      <c r="J26" s="230">
        <f>G26/D26</f>
        <v>0.16955716724740297</v>
      </c>
      <c r="K26" s="187"/>
      <c r="L26" s="187"/>
      <c r="M26" s="187"/>
      <c r="N26" s="187"/>
      <c r="O26" s="187"/>
      <c r="P26" s="205"/>
      <c r="Q26" s="187"/>
      <c r="R26" s="187"/>
      <c r="S26" s="187"/>
      <c r="T26" s="187"/>
      <c r="U26" s="187"/>
      <c r="V26" s="187"/>
      <c r="W26" s="187"/>
      <c r="X26" s="187"/>
      <c r="Y26" s="187"/>
      <c r="Z26" s="187"/>
      <c r="AA26" s="187"/>
      <c r="AB26" s="187"/>
      <c r="AC26" s="187"/>
      <c r="AD26" s="187"/>
      <c r="AE26" s="187"/>
      <c r="AF26" s="187"/>
      <c r="AG26" s="187"/>
      <c r="AH26" s="187"/>
      <c r="AI26" s="187"/>
      <c r="AJ26" s="187"/>
      <c r="AK26" s="187"/>
      <c r="AL26" s="187"/>
      <c r="AM26" s="187"/>
      <c r="AN26" s="187"/>
      <c r="AO26" s="187"/>
      <c r="AP26" s="187"/>
      <c r="AQ26" s="187"/>
      <c r="AR26" s="187"/>
      <c r="AS26" s="187"/>
      <c r="AT26" s="187"/>
      <c r="AU26" s="187"/>
      <c r="AV26" s="187"/>
      <c r="AW26" s="187"/>
      <c r="AX26" s="187"/>
      <c r="AY26" s="187"/>
      <c r="AZ26" s="187"/>
      <c r="BA26" s="187"/>
      <c r="BB26" s="187"/>
      <c r="BC26" s="187"/>
      <c r="BD26" s="187"/>
      <c r="BE26" s="187"/>
      <c r="BF26" s="187"/>
      <c r="BG26" s="187"/>
      <c r="BH26" s="187"/>
      <c r="BI26" s="187"/>
      <c r="BJ26" s="187"/>
      <c r="BK26" s="187"/>
      <c r="BL26" s="187"/>
      <c r="BM26" s="187"/>
      <c r="BN26" s="187"/>
      <c r="BO26" s="187"/>
      <c r="BP26" s="187"/>
      <c r="BQ26" s="187"/>
      <c r="BR26" s="187"/>
      <c r="BS26" s="187"/>
      <c r="BT26" s="187"/>
      <c r="BU26" s="187"/>
      <c r="BV26" s="187"/>
      <c r="BW26" s="187"/>
      <c r="BX26" s="187"/>
      <c r="BY26" s="187"/>
      <c r="BZ26" s="187"/>
      <c r="CA26" s="187"/>
      <c r="CB26" s="187"/>
      <c r="CC26" s="187"/>
      <c r="CD26" s="187"/>
      <c r="CE26" s="187"/>
      <c r="CF26" s="187"/>
      <c r="CG26" s="187"/>
      <c r="CH26" s="187"/>
      <c r="CI26" s="187"/>
      <c r="CJ26" s="187"/>
      <c r="CK26" s="187"/>
      <c r="CL26" s="187"/>
      <c r="CM26" s="187"/>
      <c r="CN26" s="187"/>
      <c r="CO26" s="187"/>
      <c r="CP26" s="187"/>
      <c r="CQ26" s="187"/>
      <c r="CR26" s="187"/>
      <c r="CS26" s="187"/>
      <c r="CT26" s="187"/>
      <c r="CU26" s="187"/>
      <c r="CV26" s="187"/>
      <c r="CW26" s="187"/>
      <c r="CX26" s="187"/>
      <c r="CY26" s="187"/>
      <c r="CZ26" s="187"/>
      <c r="DA26" s="187"/>
      <c r="DB26" s="187"/>
      <c r="DC26" s="187"/>
      <c r="DD26" s="187"/>
      <c r="DE26" s="187"/>
      <c r="DF26" s="187"/>
      <c r="DG26" s="187"/>
      <c r="DH26" s="187"/>
      <c r="DI26" s="187"/>
      <c r="DJ26" s="187"/>
      <c r="DK26" s="187"/>
      <c r="DL26" s="187"/>
      <c r="DM26" s="187"/>
      <c r="DN26" s="187"/>
      <c r="DO26" s="187"/>
      <c r="DP26" s="187"/>
      <c r="DQ26" s="187"/>
      <c r="DR26" s="187"/>
      <c r="DS26" s="187"/>
      <c r="DT26" s="187"/>
      <c r="DU26" s="187"/>
      <c r="DV26" s="187"/>
      <c r="DW26" s="187"/>
      <c r="DX26" s="187"/>
      <c r="DY26" s="187"/>
      <c r="DZ26" s="187"/>
      <c r="EA26" s="187"/>
      <c r="EB26" s="187"/>
      <c r="EC26" s="187"/>
      <c r="ED26" s="187"/>
      <c r="EE26" s="187"/>
      <c r="EF26" s="187"/>
      <c r="EG26" s="187"/>
      <c r="EH26" s="187"/>
      <c r="EI26" s="187"/>
      <c r="EJ26" s="187"/>
      <c r="EK26" s="187"/>
      <c r="EL26" s="187"/>
      <c r="EM26" s="187"/>
      <c r="EN26" s="187"/>
      <c r="EO26" s="187"/>
      <c r="EP26" s="187"/>
      <c r="EQ26" s="187"/>
      <c r="ER26" s="187"/>
      <c r="ES26" s="187"/>
      <c r="ET26" s="187"/>
      <c r="EU26" s="187"/>
      <c r="EV26" s="187"/>
      <c r="EW26" s="187"/>
      <c r="EX26" s="187"/>
      <c r="EY26" s="187"/>
      <c r="EZ26" s="187"/>
      <c r="FA26" s="187"/>
      <c r="FB26" s="187"/>
      <c r="FC26" s="187"/>
      <c r="FD26" s="187"/>
      <c r="FE26" s="187"/>
      <c r="FF26" s="187"/>
      <c r="FG26" s="187"/>
      <c r="FH26" s="187"/>
      <c r="FI26" s="187"/>
      <c r="FJ26" s="187"/>
      <c r="FK26" s="187"/>
      <c r="FL26" s="187"/>
      <c r="FM26" s="187"/>
      <c r="FN26" s="187"/>
      <c r="FO26" s="187"/>
      <c r="FP26" s="187"/>
      <c r="FQ26" s="187"/>
      <c r="FR26" s="187"/>
      <c r="FS26" s="187"/>
      <c r="FT26" s="187"/>
      <c r="FU26" s="187"/>
      <c r="FV26" s="187"/>
      <c r="FW26" s="187"/>
      <c r="FX26" s="187"/>
      <c r="FY26" s="187"/>
      <c r="FZ26" s="187"/>
      <c r="GA26" s="187"/>
      <c r="GB26" s="187"/>
      <c r="GC26" s="187"/>
      <c r="GD26" s="187"/>
      <c r="GE26" s="187"/>
      <c r="GF26" s="187"/>
      <c r="GG26" s="187"/>
      <c r="GH26" s="187"/>
      <c r="GI26" s="187"/>
      <c r="GJ26" s="187"/>
      <c r="GK26" s="187"/>
      <c r="GL26" s="187"/>
      <c r="GM26" s="187"/>
      <c r="GN26" s="187"/>
      <c r="GO26" s="187"/>
      <c r="GP26" s="187"/>
      <c r="GQ26" s="187"/>
      <c r="GR26" s="187"/>
      <c r="GS26" s="187"/>
      <c r="GT26" s="187"/>
      <c r="GU26" s="187"/>
      <c r="GV26" s="187"/>
      <c r="GW26" s="187"/>
      <c r="GX26" s="187"/>
      <c r="GY26" s="187"/>
      <c r="GZ26" s="187"/>
      <c r="HA26" s="187"/>
      <c r="HB26" s="187"/>
      <c r="HC26" s="187"/>
      <c r="HD26" s="187"/>
      <c r="HE26" s="187"/>
      <c r="HF26" s="187"/>
      <c r="HG26" s="187"/>
      <c r="HH26" s="187"/>
      <c r="HI26" s="187"/>
      <c r="HJ26" s="187"/>
      <c r="HK26" s="187"/>
      <c r="HL26" s="187"/>
      <c r="HM26" s="187"/>
      <c r="HN26" s="187"/>
      <c r="HO26" s="187"/>
      <c r="HP26" s="187"/>
      <c r="HQ26" s="187"/>
      <c r="HR26" s="187"/>
      <c r="HS26" s="187"/>
      <c r="HT26" s="187"/>
      <c r="HU26" s="187"/>
      <c r="HV26" s="187"/>
      <c r="HW26" s="187"/>
      <c r="HX26" s="187"/>
      <c r="HY26" s="187"/>
      <c r="HZ26" s="187"/>
      <c r="IA26" s="187"/>
      <c r="IB26" s="187"/>
      <c r="IC26" s="187"/>
      <c r="ID26" s="187"/>
      <c r="IE26" s="187"/>
      <c r="IF26" s="187"/>
    </row>
    <row r="27" spans="1:240" s="192" customFormat="1" ht="15.75" customHeight="1">
      <c r="A27" s="193">
        <v>1</v>
      </c>
      <c r="B27" s="188" t="s">
        <v>389</v>
      </c>
      <c r="C27" s="189">
        <f>SUM(C28:C39)</f>
        <v>629467</v>
      </c>
      <c r="D27" s="190">
        <f>D28+D29+D30+D31+D32+D33+D34+D35+D36+D37+D38+D39</f>
        <v>4445685</v>
      </c>
      <c r="E27" s="189">
        <f>E28+E29+E30+E31+E32+E33+E34+E35+E36+E37+E38+E39</f>
        <v>4445685</v>
      </c>
      <c r="F27" s="189"/>
      <c r="G27" s="190">
        <f>SUM(G28:G39)</f>
        <v>807266</v>
      </c>
      <c r="H27" s="190"/>
      <c r="I27" s="230">
        <f t="shared" ref="I27:I44" si="3">G27/C27</f>
        <v>1.2824596047131938</v>
      </c>
      <c r="J27" s="230">
        <f t="shared" ref="J27:J43" si="4">G27/D27</f>
        <v>0.18158416531985511</v>
      </c>
      <c r="K27" s="197"/>
      <c r="L27" s="187"/>
      <c r="M27" s="187"/>
      <c r="N27" s="187"/>
      <c r="O27" s="187"/>
      <c r="P27" s="187"/>
      <c r="Q27" s="187"/>
      <c r="R27" s="187"/>
      <c r="S27" s="187"/>
      <c r="T27" s="187"/>
      <c r="U27" s="187"/>
      <c r="V27" s="187"/>
      <c r="W27" s="187"/>
      <c r="X27" s="187"/>
      <c r="Y27" s="187"/>
      <c r="Z27" s="187"/>
      <c r="AA27" s="187"/>
      <c r="AB27" s="187"/>
      <c r="AC27" s="187"/>
      <c r="AD27" s="187"/>
      <c r="AE27" s="187"/>
      <c r="AF27" s="187"/>
      <c r="AG27" s="187"/>
      <c r="AH27" s="187"/>
      <c r="AI27" s="187"/>
      <c r="AJ27" s="187"/>
      <c r="AK27" s="187"/>
      <c r="AL27" s="187"/>
      <c r="AM27" s="187"/>
      <c r="AN27" s="187"/>
      <c r="AO27" s="187"/>
      <c r="AP27" s="187"/>
      <c r="AQ27" s="187"/>
      <c r="AR27" s="187"/>
      <c r="AS27" s="187"/>
      <c r="AT27" s="187"/>
      <c r="AU27" s="187"/>
      <c r="AV27" s="187"/>
      <c r="AW27" s="187"/>
      <c r="AX27" s="187"/>
      <c r="AY27" s="187"/>
      <c r="AZ27" s="187"/>
      <c r="BA27" s="187"/>
      <c r="BB27" s="187"/>
      <c r="BC27" s="187"/>
      <c r="BD27" s="187"/>
      <c r="BE27" s="187"/>
      <c r="BF27" s="187"/>
      <c r="BG27" s="187"/>
      <c r="BH27" s="187"/>
      <c r="BI27" s="187"/>
      <c r="BJ27" s="187"/>
      <c r="BK27" s="187"/>
      <c r="BL27" s="187"/>
      <c r="BM27" s="187"/>
      <c r="BN27" s="187"/>
      <c r="BO27" s="187"/>
      <c r="BP27" s="187"/>
      <c r="BQ27" s="187"/>
      <c r="BR27" s="187"/>
      <c r="BS27" s="187"/>
      <c r="BT27" s="187"/>
      <c r="BU27" s="187"/>
      <c r="BV27" s="187"/>
      <c r="BW27" s="187"/>
      <c r="BX27" s="187"/>
      <c r="BY27" s="187"/>
      <c r="BZ27" s="187"/>
      <c r="CA27" s="187"/>
      <c r="CB27" s="187"/>
      <c r="CC27" s="187"/>
      <c r="CD27" s="187"/>
      <c r="CE27" s="187"/>
      <c r="CF27" s="187"/>
      <c r="CG27" s="187"/>
      <c r="CH27" s="187"/>
      <c r="CI27" s="187"/>
      <c r="CJ27" s="187"/>
      <c r="CK27" s="187"/>
      <c r="CL27" s="187"/>
      <c r="CM27" s="187"/>
      <c r="CN27" s="187"/>
      <c r="CO27" s="187"/>
      <c r="CP27" s="187"/>
      <c r="CQ27" s="187"/>
      <c r="CR27" s="187"/>
      <c r="CS27" s="187"/>
      <c r="CT27" s="187"/>
      <c r="CU27" s="187"/>
      <c r="CV27" s="187"/>
      <c r="CW27" s="187"/>
      <c r="CX27" s="187"/>
      <c r="CY27" s="187"/>
      <c r="CZ27" s="187"/>
      <c r="DA27" s="187"/>
      <c r="DB27" s="187"/>
      <c r="DC27" s="187"/>
      <c r="DD27" s="187"/>
      <c r="DE27" s="187"/>
      <c r="DF27" s="187"/>
      <c r="DG27" s="187"/>
      <c r="DH27" s="187"/>
      <c r="DI27" s="187"/>
      <c r="DJ27" s="187"/>
      <c r="DK27" s="187"/>
      <c r="DL27" s="187"/>
      <c r="DM27" s="187"/>
      <c r="DN27" s="187"/>
      <c r="DO27" s="187"/>
      <c r="DP27" s="187"/>
      <c r="DQ27" s="187"/>
      <c r="DR27" s="187"/>
      <c r="DS27" s="187"/>
      <c r="DT27" s="187"/>
      <c r="DU27" s="187"/>
      <c r="DV27" s="187"/>
      <c r="DW27" s="187"/>
      <c r="DX27" s="187"/>
      <c r="DY27" s="187"/>
      <c r="DZ27" s="187"/>
      <c r="EA27" s="187"/>
      <c r="EB27" s="187"/>
      <c r="EC27" s="187"/>
      <c r="ED27" s="187"/>
      <c r="EE27" s="187"/>
      <c r="EF27" s="187"/>
      <c r="EG27" s="187"/>
      <c r="EH27" s="187"/>
      <c r="EI27" s="187"/>
      <c r="EJ27" s="187"/>
      <c r="EK27" s="187"/>
      <c r="EL27" s="187"/>
      <c r="EM27" s="187"/>
      <c r="EN27" s="187"/>
      <c r="EO27" s="187"/>
      <c r="EP27" s="187"/>
      <c r="EQ27" s="187"/>
      <c r="ER27" s="187"/>
      <c r="ES27" s="187"/>
      <c r="ET27" s="187"/>
      <c r="EU27" s="187"/>
      <c r="EV27" s="187"/>
      <c r="EW27" s="187"/>
      <c r="EX27" s="187"/>
      <c r="EY27" s="187"/>
      <c r="EZ27" s="187"/>
      <c r="FA27" s="187"/>
      <c r="FB27" s="187"/>
      <c r="FC27" s="187"/>
      <c r="FD27" s="187"/>
      <c r="FE27" s="187"/>
      <c r="FF27" s="187"/>
      <c r="FG27" s="187"/>
      <c r="FH27" s="187"/>
      <c r="FI27" s="187"/>
      <c r="FJ27" s="187"/>
      <c r="FK27" s="187"/>
      <c r="FL27" s="187"/>
      <c r="FM27" s="187"/>
      <c r="FN27" s="187"/>
      <c r="FO27" s="187"/>
      <c r="FP27" s="187"/>
      <c r="FQ27" s="187"/>
      <c r="FR27" s="187"/>
      <c r="FS27" s="187"/>
      <c r="FT27" s="187"/>
      <c r="FU27" s="187"/>
      <c r="FV27" s="187"/>
      <c r="FW27" s="187"/>
      <c r="FX27" s="187"/>
      <c r="FY27" s="187"/>
      <c r="FZ27" s="187"/>
      <c r="GA27" s="187"/>
      <c r="GB27" s="187"/>
      <c r="GC27" s="187"/>
      <c r="GD27" s="187"/>
      <c r="GE27" s="187"/>
      <c r="GF27" s="187"/>
      <c r="GG27" s="187"/>
      <c r="GH27" s="187"/>
      <c r="GI27" s="187"/>
      <c r="GJ27" s="187"/>
      <c r="GK27" s="187"/>
      <c r="GL27" s="187"/>
      <c r="GM27" s="187"/>
      <c r="GN27" s="187"/>
      <c r="GO27" s="187"/>
      <c r="GP27" s="187"/>
      <c r="GQ27" s="187"/>
      <c r="GR27" s="187"/>
      <c r="GS27" s="187"/>
      <c r="GT27" s="187"/>
      <c r="GU27" s="187"/>
      <c r="GV27" s="187"/>
      <c r="GW27" s="187"/>
      <c r="GX27" s="187"/>
      <c r="GY27" s="187"/>
      <c r="GZ27" s="187"/>
      <c r="HA27" s="187"/>
      <c r="HB27" s="187"/>
      <c r="HC27" s="187"/>
      <c r="HD27" s="187"/>
      <c r="HE27" s="187"/>
      <c r="HF27" s="187"/>
      <c r="HG27" s="187"/>
      <c r="HH27" s="187"/>
      <c r="HI27" s="187"/>
      <c r="HJ27" s="187"/>
      <c r="HK27" s="187"/>
      <c r="HL27" s="187"/>
      <c r="HM27" s="187"/>
      <c r="HN27" s="187"/>
      <c r="HO27" s="187"/>
      <c r="HP27" s="187"/>
      <c r="HQ27" s="187"/>
      <c r="HR27" s="187"/>
      <c r="HS27" s="187"/>
      <c r="HT27" s="187"/>
      <c r="HU27" s="187"/>
      <c r="HV27" s="187"/>
      <c r="HW27" s="187"/>
      <c r="HX27" s="187"/>
      <c r="HY27" s="187"/>
      <c r="HZ27" s="187"/>
      <c r="IA27" s="187"/>
      <c r="IB27" s="187"/>
      <c r="IC27" s="187"/>
      <c r="ID27" s="187"/>
      <c r="IE27" s="187"/>
      <c r="IF27" s="187"/>
    </row>
    <row r="28" spans="1:240" ht="15.75" hidden="1" customHeight="1">
      <c r="A28" s="194" t="s">
        <v>89</v>
      </c>
      <c r="B28" s="195" t="s">
        <v>390</v>
      </c>
      <c r="C28" s="157">
        <v>35654</v>
      </c>
      <c r="D28" s="156">
        <v>128584</v>
      </c>
      <c r="E28" s="156">
        <v>128584</v>
      </c>
      <c r="F28" s="235"/>
      <c r="G28" s="157">
        <f>46930</f>
        <v>46930</v>
      </c>
      <c r="H28" s="157"/>
      <c r="I28" s="159">
        <f t="shared" si="3"/>
        <v>1.3162618500028047</v>
      </c>
      <c r="J28" s="159">
        <f t="shared" si="4"/>
        <v>0.36497542462514776</v>
      </c>
      <c r="K28" s="160"/>
      <c r="L28" s="160"/>
      <c r="M28" s="160"/>
      <c r="N28" s="160"/>
      <c r="O28" s="160"/>
      <c r="P28" s="160"/>
      <c r="Q28" s="160"/>
      <c r="R28" s="160"/>
      <c r="S28" s="160"/>
      <c r="T28" s="160"/>
      <c r="U28" s="160"/>
      <c r="V28" s="160"/>
      <c r="W28" s="160"/>
      <c r="X28" s="160"/>
      <c r="Y28" s="160"/>
      <c r="Z28" s="160"/>
      <c r="AA28" s="160"/>
      <c r="AB28" s="160"/>
      <c r="AC28" s="160"/>
      <c r="AD28" s="160"/>
      <c r="AE28" s="160"/>
      <c r="AF28" s="160"/>
      <c r="AG28" s="160"/>
      <c r="AH28" s="160"/>
      <c r="AI28" s="160"/>
      <c r="AJ28" s="160"/>
      <c r="AK28" s="160"/>
      <c r="AL28" s="160"/>
      <c r="AM28" s="160"/>
      <c r="AN28" s="160"/>
      <c r="AO28" s="160"/>
      <c r="AP28" s="160"/>
      <c r="AQ28" s="160"/>
      <c r="AR28" s="160"/>
      <c r="AS28" s="160"/>
      <c r="AT28" s="160"/>
      <c r="AU28" s="160"/>
      <c r="AV28" s="160"/>
      <c r="AW28" s="160"/>
      <c r="AX28" s="160"/>
      <c r="AY28" s="160"/>
      <c r="AZ28" s="160"/>
      <c r="BA28" s="160"/>
      <c r="BB28" s="160"/>
      <c r="BC28" s="160"/>
      <c r="BD28" s="160"/>
      <c r="BE28" s="160"/>
      <c r="BF28" s="160"/>
      <c r="BG28" s="160"/>
      <c r="BH28" s="160"/>
      <c r="BI28" s="160"/>
      <c r="BJ28" s="160"/>
      <c r="BK28" s="160"/>
      <c r="BL28" s="160"/>
      <c r="BM28" s="160"/>
      <c r="BN28" s="160"/>
      <c r="BO28" s="160"/>
      <c r="BP28" s="160"/>
      <c r="BQ28" s="160"/>
      <c r="BR28" s="160"/>
      <c r="BS28" s="160"/>
      <c r="BT28" s="160"/>
      <c r="BU28" s="160"/>
      <c r="BV28" s="160"/>
      <c r="BW28" s="160"/>
      <c r="BX28" s="160"/>
      <c r="BY28" s="160"/>
      <c r="BZ28" s="160"/>
      <c r="CA28" s="160"/>
      <c r="CB28" s="160"/>
      <c r="CC28" s="160"/>
      <c r="CD28" s="160"/>
      <c r="CE28" s="160"/>
      <c r="CF28" s="160"/>
      <c r="CG28" s="160"/>
      <c r="CH28" s="160"/>
      <c r="CI28" s="160"/>
      <c r="CJ28" s="160"/>
      <c r="CK28" s="160"/>
      <c r="CL28" s="160"/>
      <c r="CM28" s="160"/>
      <c r="CN28" s="160"/>
      <c r="CO28" s="160"/>
      <c r="CP28" s="160"/>
      <c r="CQ28" s="160"/>
      <c r="CR28" s="160"/>
      <c r="CS28" s="160"/>
      <c r="CT28" s="160"/>
      <c r="CU28" s="160"/>
      <c r="CV28" s="160"/>
      <c r="CW28" s="160"/>
      <c r="CX28" s="160"/>
      <c r="CY28" s="160"/>
      <c r="CZ28" s="160"/>
      <c r="DA28" s="160"/>
      <c r="DB28" s="160"/>
      <c r="DC28" s="160"/>
      <c r="DD28" s="160"/>
      <c r="DE28" s="160"/>
      <c r="DF28" s="160"/>
      <c r="DG28" s="160"/>
      <c r="DH28" s="160"/>
      <c r="DI28" s="160"/>
      <c r="DJ28" s="160"/>
      <c r="DK28" s="160"/>
      <c r="DL28" s="160"/>
      <c r="DM28" s="160"/>
      <c r="DN28" s="160"/>
      <c r="DO28" s="160"/>
      <c r="DP28" s="160"/>
      <c r="DQ28" s="160"/>
      <c r="DR28" s="160"/>
      <c r="DS28" s="160"/>
      <c r="DT28" s="160"/>
      <c r="DU28" s="160"/>
      <c r="DV28" s="160"/>
      <c r="DW28" s="160"/>
      <c r="DX28" s="160"/>
      <c r="DY28" s="160"/>
      <c r="DZ28" s="160"/>
      <c r="EA28" s="160"/>
      <c r="EB28" s="160"/>
      <c r="EC28" s="160"/>
      <c r="ED28" s="160"/>
      <c r="EE28" s="160"/>
      <c r="EF28" s="160"/>
      <c r="EG28" s="160"/>
      <c r="EH28" s="160"/>
      <c r="EI28" s="160"/>
      <c r="EJ28" s="160"/>
      <c r="EK28" s="160"/>
      <c r="EL28" s="160"/>
      <c r="EM28" s="160"/>
      <c r="EN28" s="160"/>
      <c r="EO28" s="160"/>
      <c r="EP28" s="160"/>
      <c r="EQ28" s="160"/>
      <c r="ER28" s="160"/>
      <c r="ES28" s="160"/>
      <c r="ET28" s="160"/>
      <c r="EU28" s="160"/>
      <c r="EV28" s="160"/>
      <c r="EW28" s="160"/>
      <c r="EX28" s="160"/>
      <c r="EY28" s="160"/>
      <c r="EZ28" s="160"/>
      <c r="FA28" s="160"/>
      <c r="FB28" s="160"/>
      <c r="FC28" s="160"/>
      <c r="FD28" s="160"/>
      <c r="FE28" s="160"/>
      <c r="FF28" s="160"/>
      <c r="FG28" s="160"/>
      <c r="FH28" s="160"/>
      <c r="FI28" s="160"/>
      <c r="FJ28" s="160"/>
      <c r="FK28" s="160"/>
      <c r="FL28" s="160"/>
      <c r="FM28" s="160"/>
      <c r="FN28" s="160"/>
      <c r="FO28" s="160"/>
      <c r="FP28" s="160"/>
      <c r="FQ28" s="160"/>
      <c r="FR28" s="160"/>
      <c r="FS28" s="160"/>
      <c r="FT28" s="160"/>
      <c r="FU28" s="160"/>
      <c r="FV28" s="160"/>
      <c r="FW28" s="160"/>
      <c r="FX28" s="160"/>
      <c r="FY28" s="160"/>
      <c r="FZ28" s="160"/>
      <c r="GA28" s="160"/>
      <c r="GB28" s="160"/>
      <c r="GC28" s="160"/>
      <c r="GD28" s="160"/>
      <c r="GE28" s="160"/>
      <c r="GF28" s="160"/>
      <c r="GG28" s="160"/>
      <c r="GH28" s="160"/>
      <c r="GI28" s="160"/>
      <c r="GJ28" s="160"/>
      <c r="GK28" s="160"/>
      <c r="GL28" s="160"/>
      <c r="GM28" s="160"/>
      <c r="GN28" s="160"/>
      <c r="GO28" s="160"/>
      <c r="GP28" s="160"/>
      <c r="GQ28" s="160"/>
      <c r="GR28" s="160"/>
      <c r="GS28" s="160"/>
      <c r="GT28" s="160"/>
      <c r="GU28" s="160"/>
      <c r="GV28" s="160"/>
      <c r="GW28" s="160"/>
      <c r="GX28" s="160"/>
      <c r="GY28" s="160"/>
      <c r="GZ28" s="160"/>
      <c r="HA28" s="160"/>
      <c r="HB28" s="160"/>
      <c r="HC28" s="160"/>
      <c r="HD28" s="160"/>
      <c r="HE28" s="160"/>
      <c r="HF28" s="160"/>
      <c r="HG28" s="160"/>
      <c r="HH28" s="160"/>
      <c r="HI28" s="160"/>
      <c r="HJ28" s="160"/>
      <c r="HK28" s="160"/>
      <c r="HL28" s="160"/>
      <c r="HM28" s="160"/>
      <c r="HN28" s="160"/>
      <c r="HO28" s="160"/>
      <c r="HP28" s="160"/>
      <c r="HQ28" s="160"/>
      <c r="HR28" s="160"/>
      <c r="HS28" s="160"/>
      <c r="HT28" s="160"/>
      <c r="HU28" s="160"/>
      <c r="HV28" s="160"/>
      <c r="HW28" s="160"/>
      <c r="HX28" s="160"/>
      <c r="HY28" s="160"/>
      <c r="HZ28" s="160"/>
      <c r="IA28" s="160"/>
      <c r="IB28" s="160"/>
      <c r="IC28" s="160"/>
      <c r="ID28" s="160"/>
      <c r="IE28" s="160"/>
      <c r="IF28" s="160"/>
    </row>
    <row r="29" spans="1:240" ht="15.75" hidden="1" customHeight="1">
      <c r="A29" s="194" t="s">
        <v>91</v>
      </c>
      <c r="B29" s="195" t="s">
        <v>391</v>
      </c>
      <c r="C29" s="157">
        <v>255184</v>
      </c>
      <c r="D29" s="156">
        <v>1963710</v>
      </c>
      <c r="E29" s="156">
        <v>1963710</v>
      </c>
      <c r="F29" s="235"/>
      <c r="G29" s="157">
        <v>280555</v>
      </c>
      <c r="H29" s="157"/>
      <c r="I29" s="159">
        <f t="shared" si="3"/>
        <v>1.0994223775785317</v>
      </c>
      <c r="J29" s="159">
        <f t="shared" si="4"/>
        <v>0.14286987386121169</v>
      </c>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M29" s="160"/>
      <c r="AN29" s="160"/>
      <c r="AO29" s="160"/>
      <c r="AP29" s="160"/>
      <c r="AQ29" s="160"/>
      <c r="AR29" s="160"/>
      <c r="AS29" s="160"/>
      <c r="AT29" s="160"/>
      <c r="AU29" s="160"/>
      <c r="AV29" s="160"/>
      <c r="AW29" s="160"/>
      <c r="AX29" s="160"/>
      <c r="AY29" s="160"/>
      <c r="AZ29" s="160"/>
      <c r="BA29" s="160"/>
      <c r="BB29" s="160"/>
      <c r="BC29" s="160"/>
      <c r="BD29" s="160"/>
      <c r="BE29" s="160"/>
      <c r="BF29" s="160"/>
      <c r="BG29" s="160"/>
      <c r="BH29" s="160"/>
      <c r="BI29" s="160"/>
      <c r="BJ29" s="160"/>
      <c r="BK29" s="160"/>
      <c r="BL29" s="160"/>
      <c r="BM29" s="160"/>
      <c r="BN29" s="160"/>
      <c r="BO29" s="160"/>
      <c r="BP29" s="160"/>
      <c r="BQ29" s="160"/>
      <c r="BR29" s="160"/>
      <c r="BS29" s="160"/>
      <c r="BT29" s="160"/>
      <c r="BU29" s="160"/>
      <c r="BV29" s="160"/>
      <c r="BW29" s="160"/>
      <c r="BX29" s="160"/>
      <c r="BY29" s="160"/>
      <c r="BZ29" s="160"/>
      <c r="CA29" s="160"/>
      <c r="CB29" s="160"/>
      <c r="CC29" s="160"/>
      <c r="CD29" s="160"/>
      <c r="CE29" s="160"/>
      <c r="CF29" s="160"/>
      <c r="CG29" s="160"/>
      <c r="CH29" s="160"/>
      <c r="CI29" s="160"/>
      <c r="CJ29" s="160"/>
      <c r="CK29" s="160"/>
      <c r="CL29" s="160"/>
      <c r="CM29" s="160"/>
      <c r="CN29" s="160"/>
      <c r="CO29" s="160"/>
      <c r="CP29" s="160"/>
      <c r="CQ29" s="160"/>
      <c r="CR29" s="160"/>
      <c r="CS29" s="160"/>
      <c r="CT29" s="160"/>
      <c r="CU29" s="160"/>
      <c r="CV29" s="160"/>
      <c r="CW29" s="160"/>
      <c r="CX29" s="160"/>
      <c r="CY29" s="160"/>
      <c r="CZ29" s="160"/>
      <c r="DA29" s="160"/>
      <c r="DB29" s="160"/>
      <c r="DC29" s="160"/>
      <c r="DD29" s="160"/>
      <c r="DE29" s="160"/>
      <c r="DF29" s="160"/>
      <c r="DG29" s="160"/>
      <c r="DH29" s="160"/>
      <c r="DI29" s="160"/>
      <c r="DJ29" s="160"/>
      <c r="DK29" s="160"/>
      <c r="DL29" s="160"/>
      <c r="DM29" s="160"/>
      <c r="DN29" s="160"/>
      <c r="DO29" s="160"/>
      <c r="DP29" s="160"/>
      <c r="DQ29" s="160"/>
      <c r="DR29" s="160"/>
      <c r="DS29" s="160"/>
      <c r="DT29" s="160"/>
      <c r="DU29" s="160"/>
      <c r="DV29" s="160"/>
      <c r="DW29" s="160"/>
      <c r="DX29" s="160"/>
      <c r="DY29" s="160"/>
      <c r="DZ29" s="160"/>
      <c r="EA29" s="160"/>
      <c r="EB29" s="160"/>
      <c r="EC29" s="160"/>
      <c r="ED29" s="160"/>
      <c r="EE29" s="160"/>
      <c r="EF29" s="160"/>
      <c r="EG29" s="160"/>
      <c r="EH29" s="160"/>
      <c r="EI29" s="160"/>
      <c r="EJ29" s="160"/>
      <c r="EK29" s="160"/>
      <c r="EL29" s="160"/>
      <c r="EM29" s="160"/>
      <c r="EN29" s="160"/>
      <c r="EO29" s="160"/>
      <c r="EP29" s="160"/>
      <c r="EQ29" s="160"/>
      <c r="ER29" s="160"/>
      <c r="ES29" s="160"/>
      <c r="ET29" s="160"/>
      <c r="EU29" s="160"/>
      <c r="EV29" s="160"/>
      <c r="EW29" s="160"/>
      <c r="EX29" s="160"/>
      <c r="EY29" s="160"/>
      <c r="EZ29" s="160"/>
      <c r="FA29" s="160"/>
      <c r="FB29" s="160"/>
      <c r="FC29" s="160"/>
      <c r="FD29" s="160"/>
      <c r="FE29" s="160"/>
      <c r="FF29" s="160"/>
      <c r="FG29" s="160"/>
      <c r="FH29" s="160"/>
      <c r="FI29" s="160"/>
      <c r="FJ29" s="160"/>
      <c r="FK29" s="160"/>
      <c r="FL29" s="160"/>
      <c r="FM29" s="160"/>
      <c r="FN29" s="160"/>
      <c r="FO29" s="160"/>
      <c r="FP29" s="160"/>
      <c r="FQ29" s="160"/>
      <c r="FR29" s="160"/>
      <c r="FS29" s="160"/>
      <c r="FT29" s="160"/>
      <c r="FU29" s="160"/>
      <c r="FV29" s="160"/>
      <c r="FW29" s="160"/>
      <c r="FX29" s="160"/>
      <c r="FY29" s="160"/>
      <c r="FZ29" s="160"/>
      <c r="GA29" s="160"/>
      <c r="GB29" s="160"/>
      <c r="GC29" s="160"/>
      <c r="GD29" s="160"/>
      <c r="GE29" s="160"/>
      <c r="GF29" s="160"/>
      <c r="GG29" s="160"/>
      <c r="GH29" s="160"/>
      <c r="GI29" s="160"/>
      <c r="GJ29" s="160"/>
      <c r="GK29" s="160"/>
      <c r="GL29" s="160"/>
      <c r="GM29" s="160"/>
      <c r="GN29" s="160"/>
      <c r="GO29" s="160"/>
      <c r="GP29" s="160"/>
      <c r="GQ29" s="160"/>
      <c r="GR29" s="160"/>
      <c r="GS29" s="160"/>
      <c r="GT29" s="160"/>
      <c r="GU29" s="160"/>
      <c r="GV29" s="160"/>
      <c r="GW29" s="160"/>
      <c r="GX29" s="160"/>
      <c r="GY29" s="160"/>
      <c r="GZ29" s="160"/>
      <c r="HA29" s="160"/>
      <c r="HB29" s="160"/>
      <c r="HC29" s="160"/>
      <c r="HD29" s="160"/>
      <c r="HE29" s="160"/>
      <c r="HF29" s="160"/>
      <c r="HG29" s="160"/>
      <c r="HH29" s="160"/>
      <c r="HI29" s="160"/>
      <c r="HJ29" s="160"/>
      <c r="HK29" s="160"/>
      <c r="HL29" s="160"/>
      <c r="HM29" s="160"/>
      <c r="HN29" s="160"/>
      <c r="HO29" s="160"/>
      <c r="HP29" s="160"/>
      <c r="HQ29" s="160"/>
      <c r="HR29" s="160"/>
      <c r="HS29" s="160"/>
      <c r="HT29" s="160"/>
      <c r="HU29" s="160"/>
      <c r="HV29" s="160"/>
      <c r="HW29" s="160"/>
      <c r="HX29" s="160"/>
      <c r="HY29" s="160"/>
      <c r="HZ29" s="160"/>
      <c r="IA29" s="160"/>
      <c r="IB29" s="160"/>
      <c r="IC29" s="160"/>
      <c r="ID29" s="160"/>
      <c r="IE29" s="160"/>
      <c r="IF29" s="160"/>
    </row>
    <row r="30" spans="1:240" ht="15.75" hidden="1" customHeight="1">
      <c r="A30" s="194" t="s">
        <v>92</v>
      </c>
      <c r="B30" s="195" t="s">
        <v>392</v>
      </c>
      <c r="C30" s="157">
        <v>3487</v>
      </c>
      <c r="D30" s="156">
        <v>16390</v>
      </c>
      <c r="E30" s="156">
        <v>16390</v>
      </c>
      <c r="F30" s="235"/>
      <c r="G30" s="157">
        <v>4667</v>
      </c>
      <c r="H30" s="157"/>
      <c r="I30" s="159">
        <f>G30/C30</f>
        <v>1.3383997705764268</v>
      </c>
      <c r="J30" s="159">
        <f t="shared" si="4"/>
        <v>0.28474679682733373</v>
      </c>
      <c r="K30" s="187"/>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7"/>
      <c r="AI30" s="187"/>
      <c r="AJ30" s="187"/>
      <c r="AK30" s="187"/>
      <c r="AL30" s="187"/>
      <c r="AM30" s="187"/>
      <c r="AN30" s="187"/>
      <c r="AO30" s="187"/>
      <c r="AP30" s="187"/>
      <c r="AQ30" s="187"/>
      <c r="AR30" s="187"/>
      <c r="AS30" s="187"/>
      <c r="AT30" s="187"/>
      <c r="AU30" s="187"/>
      <c r="AV30" s="187"/>
      <c r="AW30" s="187"/>
      <c r="AX30" s="187"/>
      <c r="AY30" s="187"/>
      <c r="AZ30" s="187"/>
      <c r="BA30" s="187"/>
      <c r="BB30" s="187"/>
      <c r="BC30" s="187"/>
      <c r="BD30" s="187"/>
      <c r="BE30" s="187"/>
      <c r="BF30" s="187"/>
      <c r="BG30" s="187"/>
      <c r="BH30" s="187"/>
      <c r="BI30" s="187"/>
      <c r="BJ30" s="187"/>
      <c r="BK30" s="187"/>
      <c r="BL30" s="187"/>
      <c r="BM30" s="187"/>
      <c r="BN30" s="187"/>
      <c r="BO30" s="187"/>
      <c r="BP30" s="187"/>
      <c r="BQ30" s="187"/>
      <c r="BR30" s="187"/>
      <c r="BS30" s="187"/>
      <c r="BT30" s="187"/>
      <c r="BU30" s="187"/>
      <c r="BV30" s="187"/>
      <c r="BW30" s="187"/>
      <c r="BX30" s="187"/>
      <c r="BY30" s="187"/>
      <c r="BZ30" s="187"/>
      <c r="CA30" s="187"/>
      <c r="CB30" s="187"/>
      <c r="CC30" s="187"/>
      <c r="CD30" s="187"/>
      <c r="CE30" s="187"/>
      <c r="CF30" s="187"/>
      <c r="CG30" s="187"/>
      <c r="CH30" s="187"/>
      <c r="CI30" s="187"/>
      <c r="CJ30" s="187"/>
      <c r="CK30" s="187"/>
      <c r="CL30" s="187"/>
      <c r="CM30" s="187"/>
      <c r="CN30" s="187"/>
      <c r="CO30" s="187"/>
      <c r="CP30" s="187"/>
      <c r="CQ30" s="187"/>
      <c r="CR30" s="187"/>
      <c r="CS30" s="187"/>
      <c r="CT30" s="187"/>
      <c r="CU30" s="187"/>
      <c r="CV30" s="187"/>
      <c r="CW30" s="187"/>
      <c r="CX30" s="187"/>
      <c r="CY30" s="187"/>
      <c r="CZ30" s="187"/>
      <c r="DA30" s="187"/>
      <c r="DB30" s="187"/>
      <c r="DC30" s="187"/>
      <c r="DD30" s="187"/>
      <c r="DE30" s="187"/>
      <c r="DF30" s="187"/>
      <c r="DG30" s="187"/>
      <c r="DH30" s="187"/>
      <c r="DI30" s="187"/>
      <c r="DJ30" s="187"/>
      <c r="DK30" s="187"/>
      <c r="DL30" s="187"/>
      <c r="DM30" s="187"/>
      <c r="DN30" s="187"/>
      <c r="DO30" s="187"/>
      <c r="DP30" s="187"/>
      <c r="DQ30" s="187"/>
      <c r="DR30" s="187"/>
      <c r="DS30" s="187"/>
      <c r="DT30" s="187"/>
      <c r="DU30" s="187"/>
      <c r="DV30" s="187"/>
      <c r="DW30" s="187"/>
      <c r="DX30" s="187"/>
      <c r="DY30" s="187"/>
      <c r="DZ30" s="187"/>
      <c r="EA30" s="187"/>
      <c r="EB30" s="187"/>
      <c r="EC30" s="187"/>
      <c r="ED30" s="187"/>
      <c r="EE30" s="187"/>
      <c r="EF30" s="187"/>
      <c r="EG30" s="187"/>
      <c r="EH30" s="187"/>
      <c r="EI30" s="187"/>
      <c r="EJ30" s="187"/>
      <c r="EK30" s="187"/>
      <c r="EL30" s="187"/>
      <c r="EM30" s="187"/>
      <c r="EN30" s="187"/>
      <c r="EO30" s="187"/>
      <c r="EP30" s="187"/>
      <c r="EQ30" s="187"/>
      <c r="ER30" s="187"/>
      <c r="ES30" s="187"/>
      <c r="ET30" s="187"/>
      <c r="EU30" s="187"/>
      <c r="EV30" s="187"/>
      <c r="EW30" s="187"/>
      <c r="EX30" s="187"/>
      <c r="EY30" s="187"/>
      <c r="EZ30" s="187"/>
      <c r="FA30" s="187"/>
      <c r="FB30" s="187"/>
      <c r="FC30" s="187"/>
      <c r="FD30" s="187"/>
      <c r="FE30" s="187"/>
      <c r="FF30" s="187"/>
      <c r="FG30" s="187"/>
      <c r="FH30" s="187"/>
      <c r="FI30" s="187"/>
      <c r="FJ30" s="187"/>
      <c r="FK30" s="187"/>
      <c r="FL30" s="187"/>
      <c r="FM30" s="187"/>
      <c r="FN30" s="187"/>
      <c r="FO30" s="187"/>
      <c r="FP30" s="187"/>
      <c r="FQ30" s="187"/>
      <c r="FR30" s="187"/>
      <c r="FS30" s="187"/>
      <c r="FT30" s="187"/>
      <c r="FU30" s="187"/>
      <c r="FV30" s="187"/>
      <c r="FW30" s="187"/>
      <c r="FX30" s="187"/>
      <c r="FY30" s="187"/>
      <c r="FZ30" s="187"/>
      <c r="GA30" s="187"/>
      <c r="GB30" s="187"/>
      <c r="GC30" s="187"/>
      <c r="GD30" s="187"/>
      <c r="GE30" s="187"/>
      <c r="GF30" s="187"/>
      <c r="GG30" s="187"/>
      <c r="GH30" s="187"/>
      <c r="GI30" s="187"/>
      <c r="GJ30" s="187"/>
      <c r="GK30" s="187"/>
      <c r="GL30" s="187"/>
      <c r="GM30" s="187"/>
      <c r="GN30" s="187"/>
      <c r="GO30" s="187"/>
      <c r="GP30" s="187"/>
      <c r="GQ30" s="187"/>
      <c r="GR30" s="187"/>
      <c r="GS30" s="187"/>
      <c r="GT30" s="187"/>
      <c r="GU30" s="187"/>
      <c r="GV30" s="187"/>
      <c r="GW30" s="187"/>
      <c r="GX30" s="187"/>
      <c r="GY30" s="187"/>
      <c r="GZ30" s="187"/>
      <c r="HA30" s="187"/>
      <c r="HB30" s="187"/>
      <c r="HC30" s="187"/>
      <c r="HD30" s="187"/>
      <c r="HE30" s="187"/>
      <c r="HF30" s="187"/>
      <c r="HG30" s="187"/>
      <c r="HH30" s="187"/>
      <c r="HI30" s="187"/>
      <c r="HJ30" s="187"/>
      <c r="HK30" s="187"/>
      <c r="HL30" s="187"/>
      <c r="HM30" s="187"/>
      <c r="HN30" s="187"/>
      <c r="HO30" s="187"/>
      <c r="HP30" s="187"/>
      <c r="HQ30" s="187"/>
      <c r="HR30" s="187"/>
      <c r="HS30" s="187"/>
      <c r="HT30" s="187"/>
      <c r="HU30" s="187"/>
      <c r="HV30" s="187"/>
      <c r="HW30" s="187"/>
      <c r="HX30" s="187"/>
      <c r="HY30" s="187"/>
      <c r="HZ30" s="187"/>
      <c r="IA30" s="187"/>
      <c r="IB30" s="187"/>
      <c r="IC30" s="187"/>
      <c r="ID30" s="187"/>
      <c r="IE30" s="187"/>
      <c r="IF30" s="187"/>
    </row>
    <row r="31" spans="1:240" ht="15.75" hidden="1" customHeight="1">
      <c r="A31" s="194" t="s">
        <v>93</v>
      </c>
      <c r="B31" s="195" t="s">
        <v>393</v>
      </c>
      <c r="C31" s="157">
        <v>73503</v>
      </c>
      <c r="D31" s="156">
        <v>484358</v>
      </c>
      <c r="E31" s="156">
        <v>484358</v>
      </c>
      <c r="F31" s="235"/>
      <c r="G31" s="157">
        <v>137256</v>
      </c>
      <c r="H31" s="157"/>
      <c r="I31" s="159">
        <f t="shared" si="3"/>
        <v>1.8673523529651852</v>
      </c>
      <c r="J31" s="159">
        <f t="shared" si="4"/>
        <v>0.28337717143104896</v>
      </c>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0"/>
      <c r="AL31" s="160"/>
      <c r="AM31" s="160"/>
      <c r="AN31" s="160"/>
      <c r="AO31" s="160"/>
      <c r="AP31" s="160"/>
      <c r="AQ31" s="160"/>
      <c r="AR31" s="160"/>
      <c r="AS31" s="160"/>
      <c r="AT31" s="160"/>
      <c r="AU31" s="160"/>
      <c r="AV31" s="160"/>
      <c r="AW31" s="160"/>
      <c r="AX31" s="160"/>
      <c r="AY31" s="160"/>
      <c r="AZ31" s="160"/>
      <c r="BA31" s="160"/>
      <c r="BB31" s="160"/>
      <c r="BC31" s="160"/>
      <c r="BD31" s="160"/>
      <c r="BE31" s="160"/>
      <c r="BF31" s="160"/>
      <c r="BG31" s="160"/>
      <c r="BH31" s="160"/>
      <c r="BI31" s="160"/>
      <c r="BJ31" s="160"/>
      <c r="BK31" s="160"/>
      <c r="BL31" s="160"/>
      <c r="BM31" s="160"/>
      <c r="BN31" s="160"/>
      <c r="BO31" s="160"/>
      <c r="BP31" s="160"/>
      <c r="BQ31" s="160"/>
      <c r="BR31" s="160"/>
      <c r="BS31" s="160"/>
      <c r="BT31" s="160"/>
      <c r="BU31" s="160"/>
      <c r="BV31" s="160"/>
      <c r="BW31" s="160"/>
      <c r="BX31" s="160"/>
      <c r="BY31" s="160"/>
      <c r="BZ31" s="160"/>
      <c r="CA31" s="160"/>
      <c r="CB31" s="160"/>
      <c r="CC31" s="160"/>
      <c r="CD31" s="160"/>
      <c r="CE31" s="160"/>
      <c r="CF31" s="160"/>
      <c r="CG31" s="160"/>
      <c r="CH31" s="160"/>
      <c r="CI31" s="160"/>
      <c r="CJ31" s="160"/>
      <c r="CK31" s="160"/>
      <c r="CL31" s="160"/>
      <c r="CM31" s="160"/>
      <c r="CN31" s="160"/>
      <c r="CO31" s="160"/>
      <c r="CP31" s="160"/>
      <c r="CQ31" s="160"/>
      <c r="CR31" s="160"/>
      <c r="CS31" s="160"/>
      <c r="CT31" s="160"/>
      <c r="CU31" s="160"/>
      <c r="CV31" s="160"/>
      <c r="CW31" s="160"/>
      <c r="CX31" s="160"/>
      <c r="CY31" s="160"/>
      <c r="CZ31" s="160"/>
      <c r="DA31" s="160"/>
      <c r="DB31" s="160"/>
      <c r="DC31" s="160"/>
      <c r="DD31" s="160"/>
      <c r="DE31" s="160"/>
      <c r="DF31" s="160"/>
      <c r="DG31" s="160"/>
      <c r="DH31" s="160"/>
      <c r="DI31" s="160"/>
      <c r="DJ31" s="160"/>
      <c r="DK31" s="160"/>
      <c r="DL31" s="160"/>
      <c r="DM31" s="160"/>
      <c r="DN31" s="160"/>
      <c r="DO31" s="160"/>
      <c r="DP31" s="160"/>
      <c r="DQ31" s="160"/>
      <c r="DR31" s="160"/>
      <c r="DS31" s="160"/>
      <c r="DT31" s="160"/>
      <c r="DU31" s="160"/>
      <c r="DV31" s="160"/>
      <c r="DW31" s="160"/>
      <c r="DX31" s="160"/>
      <c r="DY31" s="160"/>
      <c r="DZ31" s="160"/>
      <c r="EA31" s="160"/>
      <c r="EB31" s="160"/>
      <c r="EC31" s="160"/>
      <c r="ED31" s="160"/>
      <c r="EE31" s="160"/>
      <c r="EF31" s="160"/>
      <c r="EG31" s="160"/>
      <c r="EH31" s="160"/>
      <c r="EI31" s="160"/>
      <c r="EJ31" s="160"/>
      <c r="EK31" s="160"/>
      <c r="EL31" s="160"/>
      <c r="EM31" s="160"/>
      <c r="EN31" s="160"/>
      <c r="EO31" s="160"/>
      <c r="EP31" s="160"/>
      <c r="EQ31" s="160"/>
      <c r="ER31" s="160"/>
      <c r="ES31" s="160"/>
      <c r="ET31" s="160"/>
      <c r="EU31" s="160"/>
      <c r="EV31" s="160"/>
      <c r="EW31" s="160"/>
      <c r="EX31" s="160"/>
      <c r="EY31" s="160"/>
      <c r="EZ31" s="160"/>
      <c r="FA31" s="160"/>
      <c r="FB31" s="160"/>
      <c r="FC31" s="160"/>
      <c r="FD31" s="160"/>
      <c r="FE31" s="160"/>
      <c r="FF31" s="160"/>
      <c r="FG31" s="160"/>
      <c r="FH31" s="160"/>
      <c r="FI31" s="160"/>
      <c r="FJ31" s="160"/>
      <c r="FK31" s="160"/>
      <c r="FL31" s="160"/>
      <c r="FM31" s="160"/>
      <c r="FN31" s="160"/>
      <c r="FO31" s="160"/>
      <c r="FP31" s="160"/>
      <c r="FQ31" s="160"/>
      <c r="FR31" s="160"/>
      <c r="FS31" s="160"/>
      <c r="FT31" s="160"/>
      <c r="FU31" s="160"/>
      <c r="FV31" s="160"/>
      <c r="FW31" s="160"/>
      <c r="FX31" s="160"/>
      <c r="FY31" s="160"/>
      <c r="FZ31" s="160"/>
      <c r="GA31" s="160"/>
      <c r="GB31" s="160"/>
      <c r="GC31" s="160"/>
      <c r="GD31" s="160"/>
      <c r="GE31" s="160"/>
      <c r="GF31" s="160"/>
      <c r="GG31" s="160"/>
      <c r="GH31" s="160"/>
      <c r="GI31" s="160"/>
      <c r="GJ31" s="160"/>
      <c r="GK31" s="160"/>
      <c r="GL31" s="160"/>
      <c r="GM31" s="160"/>
      <c r="GN31" s="160"/>
      <c r="GO31" s="160"/>
      <c r="GP31" s="160"/>
      <c r="GQ31" s="160"/>
      <c r="GR31" s="160"/>
      <c r="GS31" s="160"/>
      <c r="GT31" s="160"/>
      <c r="GU31" s="160"/>
      <c r="GV31" s="160"/>
      <c r="GW31" s="160"/>
      <c r="GX31" s="160"/>
      <c r="GY31" s="160"/>
      <c r="GZ31" s="160"/>
      <c r="HA31" s="160"/>
      <c r="HB31" s="160"/>
      <c r="HC31" s="160"/>
      <c r="HD31" s="160"/>
      <c r="HE31" s="160"/>
      <c r="HF31" s="160"/>
      <c r="HG31" s="160"/>
      <c r="HH31" s="160"/>
      <c r="HI31" s="160"/>
      <c r="HJ31" s="160"/>
      <c r="HK31" s="160"/>
      <c r="HL31" s="160"/>
      <c r="HM31" s="160"/>
      <c r="HN31" s="160"/>
      <c r="HO31" s="160"/>
      <c r="HP31" s="160"/>
      <c r="HQ31" s="160"/>
      <c r="HR31" s="160"/>
      <c r="HS31" s="160"/>
      <c r="HT31" s="160"/>
      <c r="HU31" s="160"/>
      <c r="HV31" s="160"/>
      <c r="HW31" s="160"/>
      <c r="HX31" s="160"/>
      <c r="HY31" s="160"/>
      <c r="HZ31" s="160"/>
      <c r="IA31" s="160"/>
      <c r="IB31" s="160"/>
      <c r="IC31" s="160"/>
      <c r="ID31" s="160"/>
      <c r="IE31" s="160"/>
      <c r="IF31" s="160"/>
    </row>
    <row r="32" spans="1:240" ht="15.75" hidden="1" customHeight="1">
      <c r="A32" s="194" t="s">
        <v>94</v>
      </c>
      <c r="B32" s="195" t="s">
        <v>394</v>
      </c>
      <c r="C32" s="157">
        <v>4662</v>
      </c>
      <c r="D32" s="156">
        <v>61047</v>
      </c>
      <c r="E32" s="156">
        <v>61047</v>
      </c>
      <c r="F32" s="235"/>
      <c r="G32" s="157">
        <v>5768</v>
      </c>
      <c r="H32" s="157"/>
      <c r="I32" s="159">
        <f t="shared" si="3"/>
        <v>1.2372372372372373</v>
      </c>
      <c r="J32" s="159">
        <f t="shared" si="4"/>
        <v>9.4484577456713681E-2</v>
      </c>
      <c r="K32" s="160"/>
      <c r="L32" s="160"/>
      <c r="M32" s="160"/>
      <c r="N32" s="160"/>
      <c r="O32" s="160"/>
      <c r="P32" s="160"/>
      <c r="Q32" s="160"/>
      <c r="R32" s="160"/>
      <c r="S32" s="160"/>
      <c r="T32" s="160"/>
      <c r="U32" s="160"/>
      <c r="V32" s="160"/>
      <c r="W32" s="160"/>
      <c r="X32" s="160"/>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0"/>
      <c r="AY32" s="160"/>
      <c r="AZ32" s="160"/>
      <c r="BA32" s="160"/>
      <c r="BB32" s="160"/>
      <c r="BC32" s="160"/>
      <c r="BD32" s="160"/>
      <c r="BE32" s="160"/>
      <c r="BF32" s="160"/>
      <c r="BG32" s="160"/>
      <c r="BH32" s="160"/>
      <c r="BI32" s="160"/>
      <c r="BJ32" s="160"/>
      <c r="BK32" s="160"/>
      <c r="BL32" s="160"/>
      <c r="BM32" s="160"/>
      <c r="BN32" s="160"/>
      <c r="BO32" s="160"/>
      <c r="BP32" s="160"/>
      <c r="BQ32" s="160"/>
      <c r="BR32" s="160"/>
      <c r="BS32" s="160"/>
      <c r="BT32" s="160"/>
      <c r="BU32" s="160"/>
      <c r="BV32" s="160"/>
      <c r="BW32" s="160"/>
      <c r="BX32" s="160"/>
      <c r="BY32" s="160"/>
      <c r="BZ32" s="160"/>
      <c r="CA32" s="160"/>
      <c r="CB32" s="160"/>
      <c r="CC32" s="160"/>
      <c r="CD32" s="160"/>
      <c r="CE32" s="160"/>
      <c r="CF32" s="160"/>
      <c r="CG32" s="160"/>
      <c r="CH32" s="160"/>
      <c r="CI32" s="160"/>
      <c r="CJ32" s="160"/>
      <c r="CK32" s="160"/>
      <c r="CL32" s="160"/>
      <c r="CM32" s="160"/>
      <c r="CN32" s="160"/>
      <c r="CO32" s="160"/>
      <c r="CP32" s="160"/>
      <c r="CQ32" s="160"/>
      <c r="CR32" s="160"/>
      <c r="CS32" s="160"/>
      <c r="CT32" s="160"/>
      <c r="CU32" s="160"/>
      <c r="CV32" s="160"/>
      <c r="CW32" s="160"/>
      <c r="CX32" s="160"/>
      <c r="CY32" s="160"/>
      <c r="CZ32" s="160"/>
      <c r="DA32" s="160"/>
      <c r="DB32" s="160"/>
      <c r="DC32" s="160"/>
      <c r="DD32" s="160"/>
      <c r="DE32" s="160"/>
      <c r="DF32" s="160"/>
      <c r="DG32" s="160"/>
      <c r="DH32" s="160"/>
      <c r="DI32" s="160"/>
      <c r="DJ32" s="160"/>
      <c r="DK32" s="160"/>
      <c r="DL32" s="160"/>
      <c r="DM32" s="160"/>
      <c r="DN32" s="160"/>
      <c r="DO32" s="160"/>
      <c r="DP32" s="160"/>
      <c r="DQ32" s="160"/>
      <c r="DR32" s="160"/>
      <c r="DS32" s="160"/>
      <c r="DT32" s="160"/>
      <c r="DU32" s="160"/>
      <c r="DV32" s="160"/>
      <c r="DW32" s="160"/>
      <c r="DX32" s="160"/>
      <c r="DY32" s="160"/>
      <c r="DZ32" s="160"/>
      <c r="EA32" s="160"/>
      <c r="EB32" s="160"/>
      <c r="EC32" s="160"/>
      <c r="ED32" s="160"/>
      <c r="EE32" s="160"/>
      <c r="EF32" s="160"/>
      <c r="EG32" s="160"/>
      <c r="EH32" s="160"/>
      <c r="EI32" s="160"/>
      <c r="EJ32" s="160"/>
      <c r="EK32" s="160"/>
      <c r="EL32" s="160"/>
      <c r="EM32" s="160"/>
      <c r="EN32" s="160"/>
      <c r="EO32" s="160"/>
      <c r="EP32" s="160"/>
      <c r="EQ32" s="160"/>
      <c r="ER32" s="160"/>
      <c r="ES32" s="160"/>
      <c r="ET32" s="160"/>
      <c r="EU32" s="160"/>
      <c r="EV32" s="160"/>
      <c r="EW32" s="160"/>
      <c r="EX32" s="160"/>
      <c r="EY32" s="160"/>
      <c r="EZ32" s="160"/>
      <c r="FA32" s="160"/>
      <c r="FB32" s="160"/>
      <c r="FC32" s="160"/>
      <c r="FD32" s="160"/>
      <c r="FE32" s="160"/>
      <c r="FF32" s="160"/>
      <c r="FG32" s="160"/>
      <c r="FH32" s="160"/>
      <c r="FI32" s="160"/>
      <c r="FJ32" s="160"/>
      <c r="FK32" s="160"/>
      <c r="FL32" s="160"/>
      <c r="FM32" s="160"/>
      <c r="FN32" s="160"/>
      <c r="FO32" s="160"/>
      <c r="FP32" s="160"/>
      <c r="FQ32" s="160"/>
      <c r="FR32" s="160"/>
      <c r="FS32" s="160"/>
      <c r="FT32" s="160"/>
      <c r="FU32" s="160"/>
      <c r="FV32" s="160"/>
      <c r="FW32" s="160"/>
      <c r="FX32" s="160"/>
      <c r="FY32" s="160"/>
      <c r="FZ32" s="160"/>
      <c r="GA32" s="160"/>
      <c r="GB32" s="160"/>
      <c r="GC32" s="160"/>
      <c r="GD32" s="160"/>
      <c r="GE32" s="160"/>
      <c r="GF32" s="160"/>
      <c r="GG32" s="160"/>
      <c r="GH32" s="160"/>
      <c r="GI32" s="160"/>
      <c r="GJ32" s="160"/>
      <c r="GK32" s="160"/>
      <c r="GL32" s="160"/>
      <c r="GM32" s="160"/>
      <c r="GN32" s="160"/>
      <c r="GO32" s="160"/>
      <c r="GP32" s="160"/>
      <c r="GQ32" s="160"/>
      <c r="GR32" s="160"/>
      <c r="GS32" s="160"/>
      <c r="GT32" s="160"/>
      <c r="GU32" s="160"/>
      <c r="GV32" s="160"/>
      <c r="GW32" s="160"/>
      <c r="GX32" s="160"/>
      <c r="GY32" s="160"/>
      <c r="GZ32" s="160"/>
      <c r="HA32" s="160"/>
      <c r="HB32" s="160"/>
      <c r="HC32" s="160"/>
      <c r="HD32" s="160"/>
      <c r="HE32" s="160"/>
      <c r="HF32" s="160"/>
      <c r="HG32" s="160"/>
      <c r="HH32" s="160"/>
      <c r="HI32" s="160"/>
      <c r="HJ32" s="160"/>
      <c r="HK32" s="160"/>
      <c r="HL32" s="160"/>
      <c r="HM32" s="160"/>
      <c r="HN32" s="160"/>
      <c r="HO32" s="160"/>
      <c r="HP32" s="160"/>
      <c r="HQ32" s="160"/>
      <c r="HR32" s="160"/>
      <c r="HS32" s="160"/>
      <c r="HT32" s="160"/>
      <c r="HU32" s="160"/>
      <c r="HV32" s="160"/>
      <c r="HW32" s="160"/>
      <c r="HX32" s="160"/>
      <c r="HY32" s="160"/>
      <c r="HZ32" s="160"/>
      <c r="IA32" s="160"/>
      <c r="IB32" s="160"/>
      <c r="IC32" s="160"/>
      <c r="ID32" s="160"/>
      <c r="IE32" s="160"/>
      <c r="IF32" s="160"/>
    </row>
    <row r="33" spans="1:240" ht="15.75" hidden="1" customHeight="1">
      <c r="A33" s="194" t="s">
        <v>95</v>
      </c>
      <c r="B33" s="195" t="s">
        <v>395</v>
      </c>
      <c r="C33" s="157">
        <v>5382</v>
      </c>
      <c r="D33" s="156">
        <v>26811</v>
      </c>
      <c r="E33" s="156">
        <v>26811</v>
      </c>
      <c r="F33" s="235"/>
      <c r="G33" s="157">
        <v>4550</v>
      </c>
      <c r="H33" s="157"/>
      <c r="I33" s="159">
        <f t="shared" si="3"/>
        <v>0.84541062801932365</v>
      </c>
      <c r="J33" s="159">
        <f t="shared" si="4"/>
        <v>0.16970646376487264</v>
      </c>
      <c r="K33" s="160"/>
      <c r="L33" s="160"/>
      <c r="M33" s="160"/>
      <c r="N33" s="160"/>
      <c r="O33" s="160"/>
      <c r="P33" s="160"/>
      <c r="Q33" s="160"/>
      <c r="R33" s="160"/>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0"/>
      <c r="AZ33" s="160"/>
      <c r="BA33" s="160"/>
      <c r="BB33" s="160"/>
      <c r="BC33" s="160"/>
      <c r="BD33" s="160"/>
      <c r="BE33" s="160"/>
      <c r="BF33" s="160"/>
      <c r="BG33" s="160"/>
      <c r="BH33" s="160"/>
      <c r="BI33" s="160"/>
      <c r="BJ33" s="160"/>
      <c r="BK33" s="160"/>
      <c r="BL33" s="160"/>
      <c r="BM33" s="160"/>
      <c r="BN33" s="160"/>
      <c r="BO33" s="160"/>
      <c r="BP33" s="160"/>
      <c r="BQ33" s="160"/>
      <c r="BR33" s="160"/>
      <c r="BS33" s="160"/>
      <c r="BT33" s="160"/>
      <c r="BU33" s="160"/>
      <c r="BV33" s="160"/>
      <c r="BW33" s="160"/>
      <c r="BX33" s="160"/>
      <c r="BY33" s="160"/>
      <c r="BZ33" s="160"/>
      <c r="CA33" s="160"/>
      <c r="CB33" s="160"/>
      <c r="CC33" s="160"/>
      <c r="CD33" s="160"/>
      <c r="CE33" s="160"/>
      <c r="CF33" s="160"/>
      <c r="CG33" s="160"/>
      <c r="CH33" s="160"/>
      <c r="CI33" s="160"/>
      <c r="CJ33" s="160"/>
      <c r="CK33" s="160"/>
      <c r="CL33" s="160"/>
      <c r="CM33" s="160"/>
      <c r="CN33" s="160"/>
      <c r="CO33" s="160"/>
      <c r="CP33" s="160"/>
      <c r="CQ33" s="160"/>
      <c r="CR33" s="160"/>
      <c r="CS33" s="160"/>
      <c r="CT33" s="160"/>
      <c r="CU33" s="160"/>
      <c r="CV33" s="160"/>
      <c r="CW33" s="160"/>
      <c r="CX33" s="160"/>
      <c r="CY33" s="160"/>
      <c r="CZ33" s="160"/>
      <c r="DA33" s="160"/>
      <c r="DB33" s="160"/>
      <c r="DC33" s="160"/>
      <c r="DD33" s="160"/>
      <c r="DE33" s="160"/>
      <c r="DF33" s="160"/>
      <c r="DG33" s="160"/>
      <c r="DH33" s="160"/>
      <c r="DI33" s="160"/>
      <c r="DJ33" s="160"/>
      <c r="DK33" s="160"/>
      <c r="DL33" s="160"/>
      <c r="DM33" s="160"/>
      <c r="DN33" s="160"/>
      <c r="DO33" s="160"/>
      <c r="DP33" s="160"/>
      <c r="DQ33" s="160"/>
      <c r="DR33" s="160"/>
      <c r="DS33" s="160"/>
      <c r="DT33" s="160"/>
      <c r="DU33" s="160"/>
      <c r="DV33" s="160"/>
      <c r="DW33" s="160"/>
      <c r="DX33" s="160"/>
      <c r="DY33" s="160"/>
      <c r="DZ33" s="160"/>
      <c r="EA33" s="160"/>
      <c r="EB33" s="160"/>
      <c r="EC33" s="160"/>
      <c r="ED33" s="160"/>
      <c r="EE33" s="160"/>
      <c r="EF33" s="160"/>
      <c r="EG33" s="160"/>
      <c r="EH33" s="160"/>
      <c r="EI33" s="160"/>
      <c r="EJ33" s="160"/>
      <c r="EK33" s="160"/>
      <c r="EL33" s="160"/>
      <c r="EM33" s="160"/>
      <c r="EN33" s="160"/>
      <c r="EO33" s="160"/>
      <c r="EP33" s="160"/>
      <c r="EQ33" s="160"/>
      <c r="ER33" s="160"/>
      <c r="ES33" s="160"/>
      <c r="ET33" s="160"/>
      <c r="EU33" s="160"/>
      <c r="EV33" s="160"/>
      <c r="EW33" s="160"/>
      <c r="EX33" s="160"/>
      <c r="EY33" s="160"/>
      <c r="EZ33" s="160"/>
      <c r="FA33" s="160"/>
      <c r="FB33" s="160"/>
      <c r="FC33" s="160"/>
      <c r="FD33" s="160"/>
      <c r="FE33" s="160"/>
      <c r="FF33" s="160"/>
      <c r="FG33" s="160"/>
      <c r="FH33" s="160"/>
      <c r="FI33" s="160"/>
      <c r="FJ33" s="160"/>
      <c r="FK33" s="160"/>
      <c r="FL33" s="160"/>
      <c r="FM33" s="160"/>
      <c r="FN33" s="160"/>
      <c r="FO33" s="160"/>
      <c r="FP33" s="160"/>
      <c r="FQ33" s="160"/>
      <c r="FR33" s="160"/>
      <c r="FS33" s="160"/>
      <c r="FT33" s="160"/>
      <c r="FU33" s="160"/>
      <c r="FV33" s="160"/>
      <c r="FW33" s="160"/>
      <c r="FX33" s="160"/>
      <c r="FY33" s="160"/>
      <c r="FZ33" s="160"/>
      <c r="GA33" s="160"/>
      <c r="GB33" s="160"/>
      <c r="GC33" s="160"/>
      <c r="GD33" s="160"/>
      <c r="GE33" s="160"/>
      <c r="GF33" s="160"/>
      <c r="GG33" s="160"/>
      <c r="GH33" s="160"/>
      <c r="GI33" s="160"/>
      <c r="GJ33" s="160"/>
      <c r="GK33" s="160"/>
      <c r="GL33" s="160"/>
      <c r="GM33" s="160"/>
      <c r="GN33" s="160"/>
      <c r="GO33" s="160"/>
      <c r="GP33" s="160"/>
      <c r="GQ33" s="160"/>
      <c r="GR33" s="160"/>
      <c r="GS33" s="160"/>
      <c r="GT33" s="160"/>
      <c r="GU33" s="160"/>
      <c r="GV33" s="160"/>
      <c r="GW33" s="160"/>
      <c r="GX33" s="160"/>
      <c r="GY33" s="160"/>
      <c r="GZ33" s="160"/>
      <c r="HA33" s="160"/>
      <c r="HB33" s="160"/>
      <c r="HC33" s="160"/>
      <c r="HD33" s="160"/>
      <c r="HE33" s="160"/>
      <c r="HF33" s="160"/>
      <c r="HG33" s="160"/>
      <c r="HH33" s="160"/>
      <c r="HI33" s="160"/>
      <c r="HJ33" s="160"/>
      <c r="HK33" s="160"/>
      <c r="HL33" s="160"/>
      <c r="HM33" s="160"/>
      <c r="HN33" s="160"/>
      <c r="HO33" s="160"/>
      <c r="HP33" s="160"/>
      <c r="HQ33" s="160"/>
      <c r="HR33" s="160"/>
      <c r="HS33" s="160"/>
      <c r="HT33" s="160"/>
      <c r="HU33" s="160"/>
      <c r="HV33" s="160"/>
      <c r="HW33" s="160"/>
      <c r="HX33" s="160"/>
      <c r="HY33" s="160"/>
      <c r="HZ33" s="160"/>
      <c r="IA33" s="160"/>
      <c r="IB33" s="160"/>
      <c r="IC33" s="160"/>
      <c r="ID33" s="160"/>
      <c r="IE33" s="160"/>
      <c r="IF33" s="160"/>
    </row>
    <row r="34" spans="1:240" ht="15.75" hidden="1" customHeight="1">
      <c r="A34" s="194" t="s">
        <v>96</v>
      </c>
      <c r="B34" s="195" t="s">
        <v>396</v>
      </c>
      <c r="C34" s="157">
        <v>695</v>
      </c>
      <c r="D34" s="156">
        <v>14458</v>
      </c>
      <c r="E34" s="156">
        <v>14458</v>
      </c>
      <c r="F34" s="235"/>
      <c r="G34" s="157">
        <v>679</v>
      </c>
      <c r="H34" s="157"/>
      <c r="I34" s="159">
        <f t="shared" si="3"/>
        <v>0.97697841726618706</v>
      </c>
      <c r="J34" s="159">
        <f t="shared" si="4"/>
        <v>4.6963618757781156E-2</v>
      </c>
      <c r="K34" s="160"/>
      <c r="L34" s="160"/>
      <c r="M34" s="160"/>
      <c r="N34" s="160"/>
      <c r="O34" s="160"/>
      <c r="P34" s="160"/>
      <c r="Q34" s="160"/>
      <c r="R34" s="160"/>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0"/>
      <c r="AY34" s="160"/>
      <c r="AZ34" s="160"/>
      <c r="BA34" s="160"/>
      <c r="BB34" s="160"/>
      <c r="BC34" s="160"/>
      <c r="BD34" s="160"/>
      <c r="BE34" s="160"/>
      <c r="BF34" s="160"/>
      <c r="BG34" s="160"/>
      <c r="BH34" s="160"/>
      <c r="BI34" s="160"/>
      <c r="BJ34" s="160"/>
      <c r="BK34" s="160"/>
      <c r="BL34" s="160"/>
      <c r="BM34" s="160"/>
      <c r="BN34" s="160"/>
      <c r="BO34" s="160"/>
      <c r="BP34" s="160"/>
      <c r="BQ34" s="160"/>
      <c r="BR34" s="160"/>
      <c r="BS34" s="160"/>
      <c r="BT34" s="160"/>
      <c r="BU34" s="160"/>
      <c r="BV34" s="160"/>
      <c r="BW34" s="160"/>
      <c r="BX34" s="160"/>
      <c r="BY34" s="160"/>
      <c r="BZ34" s="160"/>
      <c r="CA34" s="160"/>
      <c r="CB34" s="160"/>
      <c r="CC34" s="160"/>
      <c r="CD34" s="160"/>
      <c r="CE34" s="160"/>
      <c r="CF34" s="160"/>
      <c r="CG34" s="160"/>
      <c r="CH34" s="160"/>
      <c r="CI34" s="160"/>
      <c r="CJ34" s="160"/>
      <c r="CK34" s="160"/>
      <c r="CL34" s="160"/>
      <c r="CM34" s="160"/>
      <c r="CN34" s="160"/>
      <c r="CO34" s="160"/>
      <c r="CP34" s="160"/>
      <c r="CQ34" s="160"/>
      <c r="CR34" s="160"/>
      <c r="CS34" s="160"/>
      <c r="CT34" s="160"/>
      <c r="CU34" s="160"/>
      <c r="CV34" s="160"/>
      <c r="CW34" s="160"/>
      <c r="CX34" s="160"/>
      <c r="CY34" s="160"/>
      <c r="CZ34" s="160"/>
      <c r="DA34" s="160"/>
      <c r="DB34" s="160"/>
      <c r="DC34" s="160"/>
      <c r="DD34" s="160"/>
      <c r="DE34" s="160"/>
      <c r="DF34" s="160"/>
      <c r="DG34" s="160"/>
      <c r="DH34" s="160"/>
      <c r="DI34" s="160"/>
      <c r="DJ34" s="160"/>
      <c r="DK34" s="160"/>
      <c r="DL34" s="160"/>
      <c r="DM34" s="160"/>
      <c r="DN34" s="160"/>
      <c r="DO34" s="160"/>
      <c r="DP34" s="160"/>
      <c r="DQ34" s="160"/>
      <c r="DR34" s="160"/>
      <c r="DS34" s="160"/>
      <c r="DT34" s="160"/>
      <c r="DU34" s="160"/>
      <c r="DV34" s="160"/>
      <c r="DW34" s="160"/>
      <c r="DX34" s="160"/>
      <c r="DY34" s="160"/>
      <c r="DZ34" s="160"/>
      <c r="EA34" s="160"/>
      <c r="EB34" s="160"/>
      <c r="EC34" s="160"/>
      <c r="ED34" s="160"/>
      <c r="EE34" s="160"/>
      <c r="EF34" s="160"/>
      <c r="EG34" s="160"/>
      <c r="EH34" s="160"/>
      <c r="EI34" s="160"/>
      <c r="EJ34" s="160"/>
      <c r="EK34" s="160"/>
      <c r="EL34" s="160"/>
      <c r="EM34" s="160"/>
      <c r="EN34" s="160"/>
      <c r="EO34" s="160"/>
      <c r="EP34" s="160"/>
      <c r="EQ34" s="160"/>
      <c r="ER34" s="160"/>
      <c r="ES34" s="160"/>
      <c r="ET34" s="160"/>
      <c r="EU34" s="160"/>
      <c r="EV34" s="160"/>
      <c r="EW34" s="160"/>
      <c r="EX34" s="160"/>
      <c r="EY34" s="160"/>
      <c r="EZ34" s="160"/>
      <c r="FA34" s="160"/>
      <c r="FB34" s="160"/>
      <c r="FC34" s="160"/>
      <c r="FD34" s="160"/>
      <c r="FE34" s="160"/>
      <c r="FF34" s="160"/>
      <c r="FG34" s="160"/>
      <c r="FH34" s="160"/>
      <c r="FI34" s="160"/>
      <c r="FJ34" s="160"/>
      <c r="FK34" s="160"/>
      <c r="FL34" s="160"/>
      <c r="FM34" s="160"/>
      <c r="FN34" s="160"/>
      <c r="FO34" s="160"/>
      <c r="FP34" s="160"/>
      <c r="FQ34" s="160"/>
      <c r="FR34" s="160"/>
      <c r="FS34" s="160"/>
      <c r="FT34" s="160"/>
      <c r="FU34" s="160"/>
      <c r="FV34" s="160"/>
      <c r="FW34" s="160"/>
      <c r="FX34" s="160"/>
      <c r="FY34" s="160"/>
      <c r="FZ34" s="160"/>
      <c r="GA34" s="160"/>
      <c r="GB34" s="160"/>
      <c r="GC34" s="160"/>
      <c r="GD34" s="160"/>
      <c r="GE34" s="160"/>
      <c r="GF34" s="160"/>
      <c r="GG34" s="160"/>
      <c r="GH34" s="160"/>
      <c r="GI34" s="160"/>
      <c r="GJ34" s="160"/>
      <c r="GK34" s="160"/>
      <c r="GL34" s="160"/>
      <c r="GM34" s="160"/>
      <c r="GN34" s="160"/>
      <c r="GO34" s="160"/>
      <c r="GP34" s="160"/>
      <c r="GQ34" s="160"/>
      <c r="GR34" s="160"/>
      <c r="GS34" s="160"/>
      <c r="GT34" s="160"/>
      <c r="GU34" s="160"/>
      <c r="GV34" s="160"/>
      <c r="GW34" s="160"/>
      <c r="GX34" s="160"/>
      <c r="GY34" s="160"/>
      <c r="GZ34" s="160"/>
      <c r="HA34" s="160"/>
      <c r="HB34" s="160"/>
      <c r="HC34" s="160"/>
      <c r="HD34" s="160"/>
      <c r="HE34" s="160"/>
      <c r="HF34" s="160"/>
      <c r="HG34" s="160"/>
      <c r="HH34" s="160"/>
      <c r="HI34" s="160"/>
      <c r="HJ34" s="160"/>
      <c r="HK34" s="160"/>
      <c r="HL34" s="160"/>
      <c r="HM34" s="160"/>
      <c r="HN34" s="160"/>
      <c r="HO34" s="160"/>
      <c r="HP34" s="160"/>
      <c r="HQ34" s="160"/>
      <c r="HR34" s="160"/>
      <c r="HS34" s="160"/>
      <c r="HT34" s="160"/>
      <c r="HU34" s="160"/>
      <c r="HV34" s="160"/>
      <c r="HW34" s="160"/>
      <c r="HX34" s="160"/>
      <c r="HY34" s="160"/>
      <c r="HZ34" s="160"/>
      <c r="IA34" s="160"/>
      <c r="IB34" s="160"/>
      <c r="IC34" s="160"/>
      <c r="ID34" s="160"/>
      <c r="IE34" s="160"/>
      <c r="IF34" s="160"/>
    </row>
    <row r="35" spans="1:240" ht="15.75" hidden="1" customHeight="1">
      <c r="A35" s="194" t="s">
        <v>97</v>
      </c>
      <c r="B35" s="195" t="s">
        <v>397</v>
      </c>
      <c r="C35" s="157">
        <v>10090</v>
      </c>
      <c r="D35" s="156">
        <v>83387</v>
      </c>
      <c r="E35" s="156">
        <v>83387</v>
      </c>
      <c r="F35" s="235"/>
      <c r="G35" s="157">
        <v>11245</v>
      </c>
      <c r="H35" s="157"/>
      <c r="I35" s="159">
        <f t="shared" si="3"/>
        <v>1.1144697720515362</v>
      </c>
      <c r="J35" s="159">
        <f t="shared" si="4"/>
        <v>0.13485315456845792</v>
      </c>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7"/>
      <c r="AJ35" s="187"/>
      <c r="AK35" s="187"/>
      <c r="AL35" s="187"/>
      <c r="AM35" s="187"/>
      <c r="AN35" s="187"/>
      <c r="AO35" s="187"/>
      <c r="AP35" s="187"/>
      <c r="AQ35" s="187"/>
      <c r="AR35" s="187"/>
      <c r="AS35" s="187"/>
      <c r="AT35" s="187"/>
      <c r="AU35" s="187"/>
      <c r="AV35" s="187"/>
      <c r="AW35" s="187"/>
      <c r="AX35" s="187"/>
      <c r="AY35" s="187"/>
      <c r="AZ35" s="187"/>
      <c r="BA35" s="187"/>
      <c r="BB35" s="187"/>
      <c r="BC35" s="187"/>
      <c r="BD35" s="187"/>
      <c r="BE35" s="187"/>
      <c r="BF35" s="187"/>
      <c r="BG35" s="187"/>
      <c r="BH35" s="187"/>
      <c r="BI35" s="187"/>
      <c r="BJ35" s="187"/>
      <c r="BK35" s="187"/>
      <c r="BL35" s="187"/>
      <c r="BM35" s="187"/>
      <c r="BN35" s="187"/>
      <c r="BO35" s="187"/>
      <c r="BP35" s="187"/>
      <c r="BQ35" s="187"/>
      <c r="BR35" s="187"/>
      <c r="BS35" s="187"/>
      <c r="BT35" s="187"/>
      <c r="BU35" s="187"/>
      <c r="BV35" s="187"/>
      <c r="BW35" s="187"/>
      <c r="BX35" s="187"/>
      <c r="BY35" s="187"/>
      <c r="BZ35" s="187"/>
      <c r="CA35" s="187"/>
      <c r="CB35" s="187"/>
      <c r="CC35" s="187"/>
      <c r="CD35" s="187"/>
      <c r="CE35" s="187"/>
      <c r="CF35" s="187"/>
      <c r="CG35" s="187"/>
      <c r="CH35" s="187"/>
      <c r="CI35" s="187"/>
      <c r="CJ35" s="187"/>
      <c r="CK35" s="187"/>
      <c r="CL35" s="187"/>
      <c r="CM35" s="187"/>
      <c r="CN35" s="187"/>
      <c r="CO35" s="187"/>
      <c r="CP35" s="187"/>
      <c r="CQ35" s="187"/>
      <c r="CR35" s="187"/>
      <c r="CS35" s="187"/>
      <c r="CT35" s="187"/>
      <c r="CU35" s="187"/>
      <c r="CV35" s="187"/>
      <c r="CW35" s="187"/>
      <c r="CX35" s="187"/>
      <c r="CY35" s="187"/>
      <c r="CZ35" s="187"/>
      <c r="DA35" s="187"/>
      <c r="DB35" s="187"/>
      <c r="DC35" s="187"/>
      <c r="DD35" s="187"/>
      <c r="DE35" s="187"/>
      <c r="DF35" s="187"/>
      <c r="DG35" s="187"/>
      <c r="DH35" s="187"/>
      <c r="DI35" s="187"/>
      <c r="DJ35" s="187"/>
      <c r="DK35" s="187"/>
      <c r="DL35" s="187"/>
      <c r="DM35" s="187"/>
      <c r="DN35" s="187"/>
      <c r="DO35" s="187"/>
      <c r="DP35" s="187"/>
      <c r="DQ35" s="187"/>
      <c r="DR35" s="187"/>
      <c r="DS35" s="187"/>
      <c r="DT35" s="187"/>
      <c r="DU35" s="187"/>
      <c r="DV35" s="187"/>
      <c r="DW35" s="187"/>
      <c r="DX35" s="187"/>
      <c r="DY35" s="187"/>
      <c r="DZ35" s="187"/>
      <c r="EA35" s="187"/>
      <c r="EB35" s="187"/>
      <c r="EC35" s="187"/>
      <c r="ED35" s="187"/>
      <c r="EE35" s="187"/>
      <c r="EF35" s="187"/>
      <c r="EG35" s="187"/>
      <c r="EH35" s="187"/>
      <c r="EI35" s="187"/>
      <c r="EJ35" s="187"/>
      <c r="EK35" s="187"/>
      <c r="EL35" s="187"/>
      <c r="EM35" s="187"/>
      <c r="EN35" s="187"/>
      <c r="EO35" s="187"/>
      <c r="EP35" s="187"/>
      <c r="EQ35" s="187"/>
      <c r="ER35" s="187"/>
      <c r="ES35" s="187"/>
      <c r="ET35" s="187"/>
      <c r="EU35" s="187"/>
      <c r="EV35" s="187"/>
      <c r="EW35" s="187"/>
      <c r="EX35" s="187"/>
      <c r="EY35" s="187"/>
      <c r="EZ35" s="187"/>
      <c r="FA35" s="187"/>
      <c r="FB35" s="187"/>
      <c r="FC35" s="187"/>
      <c r="FD35" s="187"/>
      <c r="FE35" s="187"/>
      <c r="FF35" s="187"/>
      <c r="FG35" s="187"/>
      <c r="FH35" s="187"/>
      <c r="FI35" s="187"/>
      <c r="FJ35" s="187"/>
      <c r="FK35" s="187"/>
      <c r="FL35" s="187"/>
      <c r="FM35" s="187"/>
      <c r="FN35" s="187"/>
      <c r="FO35" s="187"/>
      <c r="FP35" s="187"/>
      <c r="FQ35" s="187"/>
      <c r="FR35" s="187"/>
      <c r="FS35" s="187"/>
      <c r="FT35" s="187"/>
      <c r="FU35" s="187"/>
      <c r="FV35" s="187"/>
      <c r="FW35" s="187"/>
      <c r="FX35" s="187"/>
      <c r="FY35" s="187"/>
      <c r="FZ35" s="187"/>
      <c r="GA35" s="187"/>
      <c r="GB35" s="187"/>
      <c r="GC35" s="187"/>
      <c r="GD35" s="187"/>
      <c r="GE35" s="187"/>
      <c r="GF35" s="187"/>
      <c r="GG35" s="187"/>
      <c r="GH35" s="187"/>
      <c r="GI35" s="187"/>
      <c r="GJ35" s="187"/>
      <c r="GK35" s="187"/>
      <c r="GL35" s="187"/>
      <c r="GM35" s="187"/>
      <c r="GN35" s="187"/>
      <c r="GO35" s="187"/>
      <c r="GP35" s="187"/>
      <c r="GQ35" s="187"/>
      <c r="GR35" s="187"/>
      <c r="GS35" s="187"/>
      <c r="GT35" s="187"/>
      <c r="GU35" s="187"/>
      <c r="GV35" s="187"/>
      <c r="GW35" s="187"/>
      <c r="GX35" s="187"/>
      <c r="GY35" s="187"/>
      <c r="GZ35" s="187"/>
      <c r="HA35" s="187"/>
      <c r="HB35" s="187"/>
      <c r="HC35" s="187"/>
      <c r="HD35" s="187"/>
      <c r="HE35" s="187"/>
      <c r="HF35" s="187"/>
      <c r="HG35" s="187"/>
      <c r="HH35" s="187"/>
      <c r="HI35" s="187"/>
      <c r="HJ35" s="187"/>
      <c r="HK35" s="187"/>
      <c r="HL35" s="187"/>
      <c r="HM35" s="187"/>
      <c r="HN35" s="187"/>
      <c r="HO35" s="187"/>
      <c r="HP35" s="187"/>
      <c r="HQ35" s="187"/>
      <c r="HR35" s="187"/>
      <c r="HS35" s="187"/>
      <c r="HT35" s="187"/>
      <c r="HU35" s="187"/>
      <c r="HV35" s="187"/>
      <c r="HW35" s="187"/>
      <c r="HX35" s="187"/>
      <c r="HY35" s="187"/>
      <c r="HZ35" s="187"/>
      <c r="IA35" s="187"/>
      <c r="IB35" s="187"/>
      <c r="IC35" s="187"/>
      <c r="ID35" s="187"/>
      <c r="IE35" s="187"/>
      <c r="IF35" s="187"/>
    </row>
    <row r="36" spans="1:240" ht="15.75" hidden="1" customHeight="1">
      <c r="A36" s="194" t="s">
        <v>398</v>
      </c>
      <c r="B36" s="195" t="s">
        <v>399</v>
      </c>
      <c r="C36" s="157">
        <v>39953</v>
      </c>
      <c r="D36" s="156">
        <v>363720</v>
      </c>
      <c r="E36" s="156">
        <v>363720</v>
      </c>
      <c r="F36" s="235"/>
      <c r="G36" s="157">
        <f>64072-G41</f>
        <v>58890</v>
      </c>
      <c r="H36" s="157"/>
      <c r="I36" s="159">
        <f t="shared" si="3"/>
        <v>1.4739819287663003</v>
      </c>
      <c r="J36" s="159">
        <f t="shared" si="4"/>
        <v>0.16191026064005279</v>
      </c>
      <c r="K36" s="187"/>
      <c r="L36" s="187"/>
      <c r="M36" s="187"/>
      <c r="N36" s="187"/>
      <c r="O36" s="187"/>
      <c r="P36" s="187"/>
      <c r="Q36" s="187"/>
      <c r="R36" s="197"/>
      <c r="S36" s="187"/>
      <c r="T36" s="187"/>
      <c r="U36" s="187"/>
      <c r="V36" s="187"/>
      <c r="W36" s="187"/>
      <c r="X36" s="187"/>
      <c r="Y36" s="187"/>
      <c r="Z36" s="187"/>
      <c r="AA36" s="187"/>
      <c r="AB36" s="187"/>
      <c r="AC36" s="187"/>
      <c r="AD36" s="187"/>
      <c r="AE36" s="187"/>
      <c r="AF36" s="187"/>
      <c r="AG36" s="187"/>
      <c r="AH36" s="187"/>
      <c r="AI36" s="187"/>
      <c r="AJ36" s="187"/>
      <c r="AK36" s="187"/>
      <c r="AL36" s="187"/>
      <c r="AM36" s="187"/>
      <c r="AN36" s="187"/>
      <c r="AO36" s="187"/>
      <c r="AP36" s="187"/>
      <c r="AQ36" s="187"/>
      <c r="AR36" s="187"/>
      <c r="AS36" s="187"/>
      <c r="AT36" s="187"/>
      <c r="AU36" s="187"/>
      <c r="AV36" s="187"/>
      <c r="AW36" s="187"/>
      <c r="AX36" s="187"/>
      <c r="AY36" s="187"/>
      <c r="AZ36" s="187"/>
      <c r="BA36" s="187"/>
      <c r="BB36" s="187"/>
      <c r="BC36" s="187"/>
      <c r="BD36" s="187"/>
      <c r="BE36" s="187"/>
      <c r="BF36" s="187"/>
      <c r="BG36" s="187"/>
      <c r="BH36" s="187"/>
      <c r="BI36" s="187"/>
      <c r="BJ36" s="187"/>
      <c r="BK36" s="187"/>
      <c r="BL36" s="187"/>
      <c r="BM36" s="187"/>
      <c r="BN36" s="187"/>
      <c r="BO36" s="187"/>
      <c r="BP36" s="187"/>
      <c r="BQ36" s="187"/>
      <c r="BR36" s="187"/>
      <c r="BS36" s="187"/>
      <c r="BT36" s="187"/>
      <c r="BU36" s="187"/>
      <c r="BV36" s="187"/>
      <c r="BW36" s="187"/>
      <c r="BX36" s="187"/>
      <c r="BY36" s="187"/>
      <c r="BZ36" s="187"/>
      <c r="CA36" s="187"/>
      <c r="CB36" s="187"/>
      <c r="CC36" s="187"/>
      <c r="CD36" s="187"/>
      <c r="CE36" s="187"/>
      <c r="CF36" s="187"/>
      <c r="CG36" s="187"/>
      <c r="CH36" s="187"/>
      <c r="CI36" s="187"/>
      <c r="CJ36" s="187"/>
      <c r="CK36" s="187"/>
      <c r="CL36" s="187"/>
      <c r="CM36" s="187"/>
      <c r="CN36" s="187"/>
      <c r="CO36" s="187"/>
      <c r="CP36" s="187"/>
      <c r="CQ36" s="187"/>
      <c r="CR36" s="187"/>
      <c r="CS36" s="187"/>
      <c r="CT36" s="187"/>
      <c r="CU36" s="187"/>
      <c r="CV36" s="187"/>
      <c r="CW36" s="187"/>
      <c r="CX36" s="187"/>
      <c r="CY36" s="187"/>
      <c r="CZ36" s="187"/>
      <c r="DA36" s="187"/>
      <c r="DB36" s="187"/>
      <c r="DC36" s="187"/>
      <c r="DD36" s="187"/>
      <c r="DE36" s="187"/>
      <c r="DF36" s="187"/>
      <c r="DG36" s="187"/>
      <c r="DH36" s="187"/>
      <c r="DI36" s="187"/>
      <c r="DJ36" s="187"/>
      <c r="DK36" s="187"/>
      <c r="DL36" s="187"/>
      <c r="DM36" s="187"/>
      <c r="DN36" s="187"/>
      <c r="DO36" s="187"/>
      <c r="DP36" s="187"/>
      <c r="DQ36" s="187"/>
      <c r="DR36" s="187"/>
      <c r="DS36" s="187"/>
      <c r="DT36" s="187"/>
      <c r="DU36" s="187"/>
      <c r="DV36" s="187"/>
      <c r="DW36" s="187"/>
      <c r="DX36" s="187"/>
      <c r="DY36" s="187"/>
      <c r="DZ36" s="187"/>
      <c r="EA36" s="187"/>
      <c r="EB36" s="187"/>
      <c r="EC36" s="187"/>
      <c r="ED36" s="187"/>
      <c r="EE36" s="187"/>
      <c r="EF36" s="187"/>
      <c r="EG36" s="187"/>
      <c r="EH36" s="187"/>
      <c r="EI36" s="187"/>
      <c r="EJ36" s="187"/>
      <c r="EK36" s="187"/>
      <c r="EL36" s="187"/>
      <c r="EM36" s="187"/>
      <c r="EN36" s="187"/>
      <c r="EO36" s="187"/>
      <c r="EP36" s="187"/>
      <c r="EQ36" s="187"/>
      <c r="ER36" s="187"/>
      <c r="ES36" s="187"/>
      <c r="ET36" s="187"/>
      <c r="EU36" s="187"/>
      <c r="EV36" s="187"/>
      <c r="EW36" s="187"/>
      <c r="EX36" s="187"/>
      <c r="EY36" s="187"/>
      <c r="EZ36" s="187"/>
      <c r="FA36" s="187"/>
      <c r="FB36" s="187"/>
      <c r="FC36" s="187"/>
      <c r="FD36" s="187"/>
      <c r="FE36" s="187"/>
      <c r="FF36" s="187"/>
      <c r="FG36" s="187"/>
      <c r="FH36" s="187"/>
      <c r="FI36" s="187"/>
      <c r="FJ36" s="187"/>
      <c r="FK36" s="187"/>
      <c r="FL36" s="187"/>
      <c r="FM36" s="187"/>
      <c r="FN36" s="187"/>
      <c r="FO36" s="187"/>
      <c r="FP36" s="187"/>
      <c r="FQ36" s="187"/>
      <c r="FR36" s="187"/>
      <c r="FS36" s="187"/>
      <c r="FT36" s="187"/>
      <c r="FU36" s="187"/>
      <c r="FV36" s="187"/>
      <c r="FW36" s="187"/>
      <c r="FX36" s="187"/>
      <c r="FY36" s="187"/>
      <c r="FZ36" s="187"/>
      <c r="GA36" s="187"/>
      <c r="GB36" s="187"/>
      <c r="GC36" s="187"/>
      <c r="GD36" s="187"/>
      <c r="GE36" s="187"/>
      <c r="GF36" s="187"/>
      <c r="GG36" s="187"/>
      <c r="GH36" s="187"/>
      <c r="GI36" s="187"/>
      <c r="GJ36" s="187"/>
      <c r="GK36" s="187"/>
      <c r="GL36" s="187"/>
      <c r="GM36" s="187"/>
      <c r="GN36" s="187"/>
      <c r="GO36" s="187"/>
      <c r="GP36" s="187"/>
      <c r="GQ36" s="187"/>
      <c r="GR36" s="187"/>
      <c r="GS36" s="187"/>
      <c r="GT36" s="187"/>
      <c r="GU36" s="187"/>
      <c r="GV36" s="187"/>
      <c r="GW36" s="187"/>
      <c r="GX36" s="187"/>
      <c r="GY36" s="187"/>
      <c r="GZ36" s="187"/>
      <c r="HA36" s="187"/>
      <c r="HB36" s="187"/>
      <c r="HC36" s="187"/>
      <c r="HD36" s="187"/>
      <c r="HE36" s="187"/>
      <c r="HF36" s="187"/>
      <c r="HG36" s="187"/>
      <c r="HH36" s="187"/>
      <c r="HI36" s="187"/>
      <c r="HJ36" s="187"/>
      <c r="HK36" s="187"/>
      <c r="HL36" s="187"/>
      <c r="HM36" s="187"/>
      <c r="HN36" s="187"/>
      <c r="HO36" s="187"/>
      <c r="HP36" s="187"/>
      <c r="HQ36" s="187"/>
      <c r="HR36" s="187"/>
      <c r="HS36" s="187"/>
      <c r="HT36" s="187"/>
      <c r="HU36" s="187"/>
      <c r="HV36" s="187"/>
      <c r="HW36" s="187"/>
      <c r="HX36" s="187"/>
      <c r="HY36" s="187"/>
      <c r="HZ36" s="187"/>
      <c r="IA36" s="187"/>
      <c r="IB36" s="187"/>
      <c r="IC36" s="187"/>
      <c r="ID36" s="187"/>
      <c r="IE36" s="187"/>
      <c r="IF36" s="187"/>
    </row>
    <row r="37" spans="1:240" ht="15.75" hidden="1" customHeight="1">
      <c r="A37" s="194" t="s">
        <v>400</v>
      </c>
      <c r="B37" s="195" t="s">
        <v>401</v>
      </c>
      <c r="C37" s="157">
        <v>170143</v>
      </c>
      <c r="D37" s="156">
        <v>1065778</v>
      </c>
      <c r="E37" s="156">
        <v>1065778</v>
      </c>
      <c r="F37" s="235"/>
      <c r="G37" s="157">
        <v>191185</v>
      </c>
      <c r="H37" s="157"/>
      <c r="I37" s="159">
        <f t="shared" si="3"/>
        <v>1.123672440241444</v>
      </c>
      <c r="J37" s="159">
        <f t="shared" si="4"/>
        <v>0.17938538795133696</v>
      </c>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187"/>
      <c r="AI37" s="187"/>
      <c r="AJ37" s="187"/>
      <c r="AK37" s="187"/>
      <c r="AL37" s="187"/>
      <c r="AM37" s="187"/>
      <c r="AN37" s="187"/>
      <c r="AO37" s="187"/>
      <c r="AP37" s="187"/>
      <c r="AQ37" s="187"/>
      <c r="AR37" s="187"/>
      <c r="AS37" s="187"/>
      <c r="AT37" s="187"/>
      <c r="AU37" s="187"/>
      <c r="AV37" s="187"/>
      <c r="AW37" s="187"/>
      <c r="AX37" s="187"/>
      <c r="AY37" s="187"/>
      <c r="AZ37" s="187"/>
      <c r="BA37" s="187"/>
      <c r="BB37" s="187"/>
      <c r="BC37" s="187"/>
      <c r="BD37" s="187"/>
      <c r="BE37" s="187"/>
      <c r="BF37" s="187"/>
      <c r="BG37" s="187"/>
      <c r="BH37" s="187"/>
      <c r="BI37" s="187"/>
      <c r="BJ37" s="187"/>
      <c r="BK37" s="187"/>
      <c r="BL37" s="187"/>
      <c r="BM37" s="187"/>
      <c r="BN37" s="187"/>
      <c r="BO37" s="187"/>
      <c r="BP37" s="187"/>
      <c r="BQ37" s="187"/>
      <c r="BR37" s="187"/>
      <c r="BS37" s="187"/>
      <c r="BT37" s="187"/>
      <c r="BU37" s="187"/>
      <c r="BV37" s="187"/>
      <c r="BW37" s="187"/>
      <c r="BX37" s="187"/>
      <c r="BY37" s="187"/>
      <c r="BZ37" s="187"/>
      <c r="CA37" s="187"/>
      <c r="CB37" s="187"/>
      <c r="CC37" s="187"/>
      <c r="CD37" s="187"/>
      <c r="CE37" s="187"/>
      <c r="CF37" s="187"/>
      <c r="CG37" s="187"/>
      <c r="CH37" s="187"/>
      <c r="CI37" s="187"/>
      <c r="CJ37" s="187"/>
      <c r="CK37" s="187"/>
      <c r="CL37" s="187"/>
      <c r="CM37" s="187"/>
      <c r="CN37" s="187"/>
      <c r="CO37" s="187"/>
      <c r="CP37" s="187"/>
      <c r="CQ37" s="187"/>
      <c r="CR37" s="187"/>
      <c r="CS37" s="187"/>
      <c r="CT37" s="187"/>
      <c r="CU37" s="187"/>
      <c r="CV37" s="187"/>
      <c r="CW37" s="187"/>
      <c r="CX37" s="187"/>
      <c r="CY37" s="187"/>
      <c r="CZ37" s="187"/>
      <c r="DA37" s="187"/>
      <c r="DB37" s="187"/>
      <c r="DC37" s="187"/>
      <c r="DD37" s="187"/>
      <c r="DE37" s="187"/>
      <c r="DF37" s="187"/>
      <c r="DG37" s="187"/>
      <c r="DH37" s="187"/>
      <c r="DI37" s="187"/>
      <c r="DJ37" s="187"/>
      <c r="DK37" s="187"/>
      <c r="DL37" s="187"/>
      <c r="DM37" s="187"/>
      <c r="DN37" s="187"/>
      <c r="DO37" s="187"/>
      <c r="DP37" s="187"/>
      <c r="DQ37" s="187"/>
      <c r="DR37" s="187"/>
      <c r="DS37" s="187"/>
      <c r="DT37" s="187"/>
      <c r="DU37" s="187"/>
      <c r="DV37" s="187"/>
      <c r="DW37" s="187"/>
      <c r="DX37" s="187"/>
      <c r="DY37" s="187"/>
      <c r="DZ37" s="187"/>
      <c r="EA37" s="187"/>
      <c r="EB37" s="187"/>
      <c r="EC37" s="187"/>
      <c r="ED37" s="187"/>
      <c r="EE37" s="187"/>
      <c r="EF37" s="187"/>
      <c r="EG37" s="187"/>
      <c r="EH37" s="187"/>
      <c r="EI37" s="187"/>
      <c r="EJ37" s="187"/>
      <c r="EK37" s="187"/>
      <c r="EL37" s="187"/>
      <c r="EM37" s="187"/>
      <c r="EN37" s="187"/>
      <c r="EO37" s="187"/>
      <c r="EP37" s="187"/>
      <c r="EQ37" s="187"/>
      <c r="ER37" s="187"/>
      <c r="ES37" s="187"/>
      <c r="ET37" s="187"/>
      <c r="EU37" s="187"/>
      <c r="EV37" s="187"/>
      <c r="EW37" s="187"/>
      <c r="EX37" s="187"/>
      <c r="EY37" s="187"/>
      <c r="EZ37" s="187"/>
      <c r="FA37" s="187"/>
      <c r="FB37" s="187"/>
      <c r="FC37" s="187"/>
      <c r="FD37" s="187"/>
      <c r="FE37" s="187"/>
      <c r="FF37" s="187"/>
      <c r="FG37" s="187"/>
      <c r="FH37" s="187"/>
      <c r="FI37" s="187"/>
      <c r="FJ37" s="187"/>
      <c r="FK37" s="187"/>
      <c r="FL37" s="187"/>
      <c r="FM37" s="187"/>
      <c r="FN37" s="187"/>
      <c r="FO37" s="187"/>
      <c r="FP37" s="187"/>
      <c r="FQ37" s="187"/>
      <c r="FR37" s="187"/>
      <c r="FS37" s="187"/>
      <c r="FT37" s="187"/>
      <c r="FU37" s="187"/>
      <c r="FV37" s="187"/>
      <c r="FW37" s="187"/>
      <c r="FX37" s="187"/>
      <c r="FY37" s="187"/>
      <c r="FZ37" s="187"/>
      <c r="GA37" s="187"/>
      <c r="GB37" s="187"/>
      <c r="GC37" s="187"/>
      <c r="GD37" s="187"/>
      <c r="GE37" s="187"/>
      <c r="GF37" s="187"/>
      <c r="GG37" s="187"/>
      <c r="GH37" s="187"/>
      <c r="GI37" s="187"/>
      <c r="GJ37" s="187"/>
      <c r="GK37" s="187"/>
      <c r="GL37" s="187"/>
      <c r="GM37" s="187"/>
      <c r="GN37" s="187"/>
      <c r="GO37" s="187"/>
      <c r="GP37" s="187"/>
      <c r="GQ37" s="187"/>
      <c r="GR37" s="187"/>
      <c r="GS37" s="187"/>
      <c r="GT37" s="187"/>
      <c r="GU37" s="187"/>
      <c r="GV37" s="187"/>
      <c r="GW37" s="187"/>
      <c r="GX37" s="187"/>
      <c r="GY37" s="187"/>
      <c r="GZ37" s="187"/>
      <c r="HA37" s="187"/>
      <c r="HB37" s="187"/>
      <c r="HC37" s="187"/>
      <c r="HD37" s="187"/>
      <c r="HE37" s="187"/>
      <c r="HF37" s="187"/>
      <c r="HG37" s="187"/>
      <c r="HH37" s="187"/>
      <c r="HI37" s="187"/>
      <c r="HJ37" s="187"/>
      <c r="HK37" s="187"/>
      <c r="HL37" s="187"/>
      <c r="HM37" s="187"/>
      <c r="HN37" s="187"/>
      <c r="HO37" s="187"/>
      <c r="HP37" s="187"/>
      <c r="HQ37" s="187"/>
      <c r="HR37" s="187"/>
      <c r="HS37" s="187"/>
      <c r="HT37" s="187"/>
      <c r="HU37" s="187"/>
      <c r="HV37" s="187"/>
      <c r="HW37" s="187"/>
      <c r="HX37" s="187"/>
      <c r="HY37" s="187"/>
      <c r="HZ37" s="187"/>
      <c r="IA37" s="187"/>
      <c r="IB37" s="187"/>
      <c r="IC37" s="187"/>
      <c r="ID37" s="187"/>
      <c r="IE37" s="187"/>
      <c r="IF37" s="187"/>
    </row>
    <row r="38" spans="1:240" ht="15.75" hidden="1" customHeight="1">
      <c r="A38" s="194" t="s">
        <v>402</v>
      </c>
      <c r="B38" s="195" t="s">
        <v>403</v>
      </c>
      <c r="C38" s="157">
        <v>19942</v>
      </c>
      <c r="D38" s="156">
        <v>112768</v>
      </c>
      <c r="E38" s="156">
        <v>112768</v>
      </c>
      <c r="F38" s="235"/>
      <c r="G38" s="157">
        <v>23103</v>
      </c>
      <c r="H38" s="157"/>
      <c r="I38" s="159">
        <f t="shared" si="3"/>
        <v>1.1585096780663926</v>
      </c>
      <c r="J38" s="159">
        <f t="shared" si="4"/>
        <v>0.2048719494892168</v>
      </c>
      <c r="K38" s="187"/>
      <c r="L38" s="187"/>
      <c r="M38" s="187"/>
      <c r="N38" s="187"/>
      <c r="O38" s="187"/>
      <c r="P38" s="187"/>
      <c r="Q38" s="187"/>
      <c r="R38" s="187"/>
      <c r="S38" s="187"/>
      <c r="T38" s="187"/>
      <c r="U38" s="187"/>
      <c r="V38" s="187"/>
      <c r="W38" s="187"/>
      <c r="X38" s="187"/>
      <c r="Y38" s="187"/>
      <c r="Z38" s="187"/>
      <c r="AA38" s="187"/>
      <c r="AB38" s="187"/>
      <c r="AC38" s="187"/>
      <c r="AD38" s="187"/>
      <c r="AE38" s="187"/>
      <c r="AF38" s="187"/>
      <c r="AG38" s="187"/>
      <c r="AH38" s="187"/>
      <c r="AI38" s="187"/>
      <c r="AJ38" s="187"/>
      <c r="AK38" s="187"/>
      <c r="AL38" s="187"/>
      <c r="AM38" s="187"/>
      <c r="AN38" s="187"/>
      <c r="AO38" s="187"/>
      <c r="AP38" s="187"/>
      <c r="AQ38" s="187"/>
      <c r="AR38" s="187"/>
      <c r="AS38" s="187"/>
      <c r="AT38" s="187"/>
      <c r="AU38" s="187"/>
      <c r="AV38" s="187"/>
      <c r="AW38" s="187"/>
      <c r="AX38" s="187"/>
      <c r="AY38" s="187"/>
      <c r="AZ38" s="187"/>
      <c r="BA38" s="187"/>
      <c r="BB38" s="187"/>
      <c r="BC38" s="187"/>
      <c r="BD38" s="187"/>
      <c r="BE38" s="187"/>
      <c r="BF38" s="187"/>
      <c r="BG38" s="187"/>
      <c r="BH38" s="187"/>
      <c r="BI38" s="187"/>
      <c r="BJ38" s="187"/>
      <c r="BK38" s="187"/>
      <c r="BL38" s="187"/>
      <c r="BM38" s="187"/>
      <c r="BN38" s="187"/>
      <c r="BO38" s="187"/>
      <c r="BP38" s="187"/>
      <c r="BQ38" s="187"/>
      <c r="BR38" s="187"/>
      <c r="BS38" s="187"/>
      <c r="BT38" s="187"/>
      <c r="BU38" s="187"/>
      <c r="BV38" s="187"/>
      <c r="BW38" s="187"/>
      <c r="BX38" s="187"/>
      <c r="BY38" s="187"/>
      <c r="BZ38" s="187"/>
      <c r="CA38" s="187"/>
      <c r="CB38" s="187"/>
      <c r="CC38" s="187"/>
      <c r="CD38" s="187"/>
      <c r="CE38" s="187"/>
      <c r="CF38" s="187"/>
      <c r="CG38" s="187"/>
      <c r="CH38" s="187"/>
      <c r="CI38" s="187"/>
      <c r="CJ38" s="187"/>
      <c r="CK38" s="187"/>
      <c r="CL38" s="187"/>
      <c r="CM38" s="187"/>
      <c r="CN38" s="187"/>
      <c r="CO38" s="187"/>
      <c r="CP38" s="187"/>
      <c r="CQ38" s="187"/>
      <c r="CR38" s="187"/>
      <c r="CS38" s="187"/>
      <c r="CT38" s="187"/>
      <c r="CU38" s="187"/>
      <c r="CV38" s="187"/>
      <c r="CW38" s="187"/>
      <c r="CX38" s="187"/>
      <c r="CY38" s="187"/>
      <c r="CZ38" s="187"/>
      <c r="DA38" s="187"/>
      <c r="DB38" s="187"/>
      <c r="DC38" s="187"/>
      <c r="DD38" s="187"/>
      <c r="DE38" s="187"/>
      <c r="DF38" s="187"/>
      <c r="DG38" s="187"/>
      <c r="DH38" s="187"/>
      <c r="DI38" s="187"/>
      <c r="DJ38" s="187"/>
      <c r="DK38" s="187"/>
      <c r="DL38" s="187"/>
      <c r="DM38" s="187"/>
      <c r="DN38" s="187"/>
      <c r="DO38" s="187"/>
      <c r="DP38" s="187"/>
      <c r="DQ38" s="187"/>
      <c r="DR38" s="187"/>
      <c r="DS38" s="187"/>
      <c r="DT38" s="187"/>
      <c r="DU38" s="187"/>
      <c r="DV38" s="187"/>
      <c r="DW38" s="187"/>
      <c r="DX38" s="187"/>
      <c r="DY38" s="187"/>
      <c r="DZ38" s="187"/>
      <c r="EA38" s="187"/>
      <c r="EB38" s="187"/>
      <c r="EC38" s="187"/>
      <c r="ED38" s="187"/>
      <c r="EE38" s="187"/>
      <c r="EF38" s="187"/>
      <c r="EG38" s="187"/>
      <c r="EH38" s="187"/>
      <c r="EI38" s="187"/>
      <c r="EJ38" s="187"/>
      <c r="EK38" s="187"/>
      <c r="EL38" s="187"/>
      <c r="EM38" s="187"/>
      <c r="EN38" s="187"/>
      <c r="EO38" s="187"/>
      <c r="EP38" s="187"/>
      <c r="EQ38" s="187"/>
      <c r="ER38" s="187"/>
      <c r="ES38" s="187"/>
      <c r="ET38" s="187"/>
      <c r="EU38" s="187"/>
      <c r="EV38" s="187"/>
      <c r="EW38" s="187"/>
      <c r="EX38" s="187"/>
      <c r="EY38" s="187"/>
      <c r="EZ38" s="187"/>
      <c r="FA38" s="187"/>
      <c r="FB38" s="187"/>
      <c r="FC38" s="187"/>
      <c r="FD38" s="187"/>
      <c r="FE38" s="187"/>
      <c r="FF38" s="187"/>
      <c r="FG38" s="187"/>
      <c r="FH38" s="187"/>
      <c r="FI38" s="187"/>
      <c r="FJ38" s="187"/>
      <c r="FK38" s="187"/>
      <c r="FL38" s="187"/>
      <c r="FM38" s="187"/>
      <c r="FN38" s="187"/>
      <c r="FO38" s="187"/>
      <c r="FP38" s="187"/>
      <c r="FQ38" s="187"/>
      <c r="FR38" s="187"/>
      <c r="FS38" s="187"/>
      <c r="FT38" s="187"/>
      <c r="FU38" s="187"/>
      <c r="FV38" s="187"/>
      <c r="FW38" s="187"/>
      <c r="FX38" s="187"/>
      <c r="FY38" s="187"/>
      <c r="FZ38" s="187"/>
      <c r="GA38" s="187"/>
      <c r="GB38" s="187"/>
      <c r="GC38" s="187"/>
      <c r="GD38" s="187"/>
      <c r="GE38" s="187"/>
      <c r="GF38" s="187"/>
      <c r="GG38" s="187"/>
      <c r="GH38" s="187"/>
      <c r="GI38" s="187"/>
      <c r="GJ38" s="187"/>
      <c r="GK38" s="187"/>
      <c r="GL38" s="187"/>
      <c r="GM38" s="187"/>
      <c r="GN38" s="187"/>
      <c r="GO38" s="187"/>
      <c r="GP38" s="187"/>
      <c r="GQ38" s="187"/>
      <c r="GR38" s="187"/>
      <c r="GS38" s="187"/>
      <c r="GT38" s="187"/>
      <c r="GU38" s="187"/>
      <c r="GV38" s="187"/>
      <c r="GW38" s="187"/>
      <c r="GX38" s="187"/>
      <c r="GY38" s="187"/>
      <c r="GZ38" s="187"/>
      <c r="HA38" s="187"/>
      <c r="HB38" s="187"/>
      <c r="HC38" s="187"/>
      <c r="HD38" s="187"/>
      <c r="HE38" s="187"/>
      <c r="HF38" s="187"/>
      <c r="HG38" s="187"/>
      <c r="HH38" s="187"/>
      <c r="HI38" s="187"/>
      <c r="HJ38" s="187"/>
      <c r="HK38" s="187"/>
      <c r="HL38" s="187"/>
      <c r="HM38" s="187"/>
      <c r="HN38" s="187"/>
      <c r="HO38" s="187"/>
      <c r="HP38" s="187"/>
      <c r="HQ38" s="187"/>
      <c r="HR38" s="187"/>
      <c r="HS38" s="187"/>
      <c r="HT38" s="187"/>
      <c r="HU38" s="187"/>
      <c r="HV38" s="187"/>
      <c r="HW38" s="187"/>
      <c r="HX38" s="187"/>
      <c r="HY38" s="187"/>
      <c r="HZ38" s="187"/>
      <c r="IA38" s="187"/>
      <c r="IB38" s="187"/>
      <c r="IC38" s="187"/>
      <c r="ID38" s="187"/>
      <c r="IE38" s="187"/>
      <c r="IF38" s="187"/>
    </row>
    <row r="39" spans="1:240" ht="15.75" hidden="1" customHeight="1">
      <c r="A39" s="194" t="s">
        <v>404</v>
      </c>
      <c r="B39" s="195" t="s">
        <v>405</v>
      </c>
      <c r="C39" s="157">
        <v>10772</v>
      </c>
      <c r="D39" s="156">
        <v>124674</v>
      </c>
      <c r="E39" s="156">
        <v>124674</v>
      </c>
      <c r="F39" s="235"/>
      <c r="G39" s="157">
        <f>7399+2170+32869</f>
        <v>42438</v>
      </c>
      <c r="H39" s="157"/>
      <c r="I39" s="159">
        <f t="shared" si="3"/>
        <v>3.9396583735610844</v>
      </c>
      <c r="J39" s="159">
        <f t="shared" si="4"/>
        <v>0.34039174166225517</v>
      </c>
      <c r="K39" s="187"/>
      <c r="L39" s="187"/>
      <c r="M39" s="187"/>
      <c r="N39" s="187"/>
      <c r="O39" s="187"/>
      <c r="P39" s="187"/>
      <c r="Q39" s="187"/>
      <c r="R39" s="187"/>
      <c r="S39" s="187"/>
      <c r="T39" s="187"/>
      <c r="U39" s="187"/>
      <c r="V39" s="187"/>
      <c r="W39" s="187"/>
      <c r="X39" s="187"/>
      <c r="Y39" s="187"/>
      <c r="Z39" s="187"/>
      <c r="AA39" s="187"/>
      <c r="AB39" s="187"/>
      <c r="AC39" s="187"/>
      <c r="AD39" s="187"/>
      <c r="AE39" s="187"/>
      <c r="AF39" s="187"/>
      <c r="AG39" s="187"/>
      <c r="AH39" s="187"/>
      <c r="AI39" s="187"/>
      <c r="AJ39" s="187"/>
      <c r="AK39" s="187"/>
      <c r="AL39" s="187"/>
      <c r="AM39" s="187"/>
      <c r="AN39" s="187"/>
      <c r="AO39" s="187"/>
      <c r="AP39" s="187"/>
      <c r="AQ39" s="187"/>
      <c r="AR39" s="187"/>
      <c r="AS39" s="187"/>
      <c r="AT39" s="187"/>
      <c r="AU39" s="187"/>
      <c r="AV39" s="187"/>
      <c r="AW39" s="187"/>
      <c r="AX39" s="187"/>
      <c r="AY39" s="187"/>
      <c r="AZ39" s="187"/>
      <c r="BA39" s="187"/>
      <c r="BB39" s="187"/>
      <c r="BC39" s="187"/>
      <c r="BD39" s="187"/>
      <c r="BE39" s="187"/>
      <c r="BF39" s="187"/>
      <c r="BG39" s="187"/>
      <c r="BH39" s="187"/>
      <c r="BI39" s="187"/>
      <c r="BJ39" s="187"/>
      <c r="BK39" s="187"/>
      <c r="BL39" s="187"/>
      <c r="BM39" s="187"/>
      <c r="BN39" s="187"/>
      <c r="BO39" s="187"/>
      <c r="BP39" s="187"/>
      <c r="BQ39" s="187"/>
      <c r="BR39" s="187"/>
      <c r="BS39" s="187"/>
      <c r="BT39" s="187"/>
      <c r="BU39" s="187"/>
      <c r="BV39" s="187"/>
      <c r="BW39" s="187"/>
      <c r="BX39" s="187"/>
      <c r="BY39" s="187"/>
      <c r="BZ39" s="187"/>
      <c r="CA39" s="187"/>
      <c r="CB39" s="187"/>
      <c r="CC39" s="187"/>
      <c r="CD39" s="187"/>
      <c r="CE39" s="187"/>
      <c r="CF39" s="187"/>
      <c r="CG39" s="187"/>
      <c r="CH39" s="187"/>
      <c r="CI39" s="187"/>
      <c r="CJ39" s="187"/>
      <c r="CK39" s="187"/>
      <c r="CL39" s="187"/>
      <c r="CM39" s="187"/>
      <c r="CN39" s="187"/>
      <c r="CO39" s="187"/>
      <c r="CP39" s="187"/>
      <c r="CQ39" s="187"/>
      <c r="CR39" s="187"/>
      <c r="CS39" s="187"/>
      <c r="CT39" s="187"/>
      <c r="CU39" s="187"/>
      <c r="CV39" s="187"/>
      <c r="CW39" s="187"/>
      <c r="CX39" s="187"/>
      <c r="CY39" s="187"/>
      <c r="CZ39" s="187"/>
      <c r="DA39" s="187"/>
      <c r="DB39" s="187"/>
      <c r="DC39" s="187"/>
      <c r="DD39" s="187"/>
      <c r="DE39" s="187"/>
      <c r="DF39" s="187"/>
      <c r="DG39" s="187"/>
      <c r="DH39" s="187"/>
      <c r="DI39" s="187"/>
      <c r="DJ39" s="187"/>
      <c r="DK39" s="187"/>
      <c r="DL39" s="187"/>
      <c r="DM39" s="187"/>
      <c r="DN39" s="187"/>
      <c r="DO39" s="187"/>
      <c r="DP39" s="187"/>
      <c r="DQ39" s="187"/>
      <c r="DR39" s="187"/>
      <c r="DS39" s="187"/>
      <c r="DT39" s="187"/>
      <c r="DU39" s="187"/>
      <c r="DV39" s="187"/>
      <c r="DW39" s="187"/>
      <c r="DX39" s="187"/>
      <c r="DY39" s="187"/>
      <c r="DZ39" s="187"/>
      <c r="EA39" s="187"/>
      <c r="EB39" s="187"/>
      <c r="EC39" s="187"/>
      <c r="ED39" s="187"/>
      <c r="EE39" s="187"/>
      <c r="EF39" s="187"/>
      <c r="EG39" s="187"/>
      <c r="EH39" s="187"/>
      <c r="EI39" s="187"/>
      <c r="EJ39" s="187"/>
      <c r="EK39" s="187"/>
      <c r="EL39" s="187"/>
      <c r="EM39" s="187"/>
      <c r="EN39" s="187"/>
      <c r="EO39" s="187"/>
      <c r="EP39" s="187"/>
      <c r="EQ39" s="187"/>
      <c r="ER39" s="187"/>
      <c r="ES39" s="187"/>
      <c r="ET39" s="187"/>
      <c r="EU39" s="187"/>
      <c r="EV39" s="187"/>
      <c r="EW39" s="187"/>
      <c r="EX39" s="187"/>
      <c r="EY39" s="187"/>
      <c r="EZ39" s="187"/>
      <c r="FA39" s="187"/>
      <c r="FB39" s="187"/>
      <c r="FC39" s="187"/>
      <c r="FD39" s="187"/>
      <c r="FE39" s="187"/>
      <c r="FF39" s="187"/>
      <c r="FG39" s="187"/>
      <c r="FH39" s="187"/>
      <c r="FI39" s="187"/>
      <c r="FJ39" s="187"/>
      <c r="FK39" s="187"/>
      <c r="FL39" s="187"/>
      <c r="FM39" s="187"/>
      <c r="FN39" s="187"/>
      <c r="FO39" s="187"/>
      <c r="FP39" s="187"/>
      <c r="FQ39" s="187"/>
      <c r="FR39" s="187"/>
      <c r="FS39" s="187"/>
      <c r="FT39" s="187"/>
      <c r="FU39" s="187"/>
      <c r="FV39" s="187"/>
      <c r="FW39" s="187"/>
      <c r="FX39" s="187"/>
      <c r="FY39" s="187"/>
      <c r="FZ39" s="187"/>
      <c r="GA39" s="187"/>
      <c r="GB39" s="187"/>
      <c r="GC39" s="187"/>
      <c r="GD39" s="187"/>
      <c r="GE39" s="187"/>
      <c r="GF39" s="187"/>
      <c r="GG39" s="187"/>
      <c r="GH39" s="187"/>
      <c r="GI39" s="187"/>
      <c r="GJ39" s="187"/>
      <c r="GK39" s="187"/>
      <c r="GL39" s="187"/>
      <c r="GM39" s="187"/>
      <c r="GN39" s="187"/>
      <c r="GO39" s="187"/>
      <c r="GP39" s="187"/>
      <c r="GQ39" s="187"/>
      <c r="GR39" s="187"/>
      <c r="GS39" s="187"/>
      <c r="GT39" s="187"/>
      <c r="GU39" s="187"/>
      <c r="GV39" s="187"/>
      <c r="GW39" s="187"/>
      <c r="GX39" s="187"/>
      <c r="GY39" s="187"/>
      <c r="GZ39" s="187"/>
      <c r="HA39" s="187"/>
      <c r="HB39" s="187"/>
      <c r="HC39" s="187"/>
      <c r="HD39" s="187"/>
      <c r="HE39" s="187"/>
      <c r="HF39" s="187"/>
      <c r="HG39" s="187"/>
      <c r="HH39" s="187"/>
      <c r="HI39" s="187"/>
      <c r="HJ39" s="187"/>
      <c r="HK39" s="187"/>
      <c r="HL39" s="187"/>
      <c r="HM39" s="187"/>
      <c r="HN39" s="187"/>
      <c r="HO39" s="187"/>
      <c r="HP39" s="187"/>
      <c r="HQ39" s="187"/>
      <c r="HR39" s="187"/>
      <c r="HS39" s="187"/>
      <c r="HT39" s="187"/>
      <c r="HU39" s="187"/>
      <c r="HV39" s="187"/>
      <c r="HW39" s="187"/>
      <c r="HX39" s="187"/>
      <c r="HY39" s="187"/>
      <c r="HZ39" s="187"/>
      <c r="IA39" s="187"/>
      <c r="IB39" s="187"/>
      <c r="IC39" s="187"/>
      <c r="ID39" s="187"/>
      <c r="IE39" s="187"/>
      <c r="IF39" s="187"/>
    </row>
    <row r="40" spans="1:240" s="209" customFormat="1" ht="31.5" customHeight="1">
      <c r="A40" s="207">
        <v>2</v>
      </c>
      <c r="B40" s="168" t="s">
        <v>406</v>
      </c>
      <c r="C40" s="189">
        <f>C41+C44</f>
        <v>31636</v>
      </c>
      <c r="D40" s="190">
        <f>D41+D44</f>
        <v>713283</v>
      </c>
      <c r="E40" s="189"/>
      <c r="F40" s="189">
        <f>F41+F44</f>
        <v>713283</v>
      </c>
      <c r="G40" s="190">
        <f t="shared" ref="G40" si="5">G41+G44</f>
        <v>67474</v>
      </c>
      <c r="H40" s="190"/>
      <c r="I40" s="230">
        <f t="shared" si="3"/>
        <v>2.1328233657858138</v>
      </c>
      <c r="J40" s="230">
        <f t="shared" si="4"/>
        <v>9.4596394418484664E-2</v>
      </c>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c r="AP40" s="208"/>
      <c r="AQ40" s="208"/>
      <c r="AR40" s="208"/>
      <c r="AS40" s="208"/>
      <c r="AT40" s="208"/>
      <c r="AU40" s="208"/>
      <c r="AV40" s="208"/>
      <c r="AW40" s="208"/>
      <c r="AX40" s="208"/>
      <c r="AY40" s="208"/>
      <c r="AZ40" s="208"/>
      <c r="BA40" s="208"/>
      <c r="BB40" s="208"/>
      <c r="BC40" s="208"/>
      <c r="BD40" s="208"/>
      <c r="BE40" s="208"/>
      <c r="BF40" s="208"/>
      <c r="BG40" s="208"/>
      <c r="BH40" s="208"/>
      <c r="BI40" s="208"/>
      <c r="BJ40" s="208"/>
      <c r="BK40" s="208"/>
      <c r="BL40" s="208"/>
      <c r="BM40" s="208"/>
      <c r="BN40" s="208"/>
      <c r="BO40" s="208"/>
      <c r="BP40" s="208"/>
      <c r="BQ40" s="208"/>
      <c r="BR40" s="208"/>
      <c r="BS40" s="208"/>
      <c r="BT40" s="208"/>
      <c r="BU40" s="208"/>
      <c r="BV40" s="208"/>
      <c r="BW40" s="208"/>
      <c r="BX40" s="208"/>
      <c r="BY40" s="208"/>
      <c r="BZ40" s="208"/>
      <c r="CA40" s="208"/>
      <c r="CB40" s="208"/>
      <c r="CC40" s="208"/>
      <c r="CD40" s="208"/>
      <c r="CE40" s="208"/>
      <c r="CF40" s="208"/>
      <c r="CG40" s="208"/>
      <c r="CH40" s="208"/>
      <c r="CI40" s="208"/>
      <c r="CJ40" s="208"/>
      <c r="CK40" s="208"/>
      <c r="CL40" s="208"/>
      <c r="CM40" s="208"/>
      <c r="CN40" s="208"/>
      <c r="CO40" s="208"/>
      <c r="CP40" s="208"/>
      <c r="CQ40" s="208"/>
      <c r="CR40" s="208"/>
      <c r="CS40" s="208"/>
      <c r="CT40" s="208"/>
      <c r="CU40" s="208"/>
      <c r="CV40" s="208"/>
      <c r="CW40" s="208"/>
      <c r="CX40" s="208"/>
      <c r="CY40" s="208"/>
      <c r="CZ40" s="208"/>
      <c r="DA40" s="208"/>
      <c r="DB40" s="208"/>
      <c r="DC40" s="208"/>
      <c r="DD40" s="208"/>
      <c r="DE40" s="208"/>
      <c r="DF40" s="208"/>
      <c r="DG40" s="208"/>
      <c r="DH40" s="208"/>
      <c r="DI40" s="208"/>
      <c r="DJ40" s="208"/>
      <c r="DK40" s="208"/>
      <c r="DL40" s="208"/>
      <c r="DM40" s="208"/>
      <c r="DN40" s="208"/>
      <c r="DO40" s="208"/>
      <c r="DP40" s="208"/>
      <c r="DQ40" s="208"/>
      <c r="DR40" s="208"/>
      <c r="DS40" s="208"/>
      <c r="DT40" s="208"/>
      <c r="DU40" s="208"/>
      <c r="DV40" s="208"/>
      <c r="DW40" s="208"/>
      <c r="DX40" s="208"/>
      <c r="DY40" s="208"/>
      <c r="DZ40" s="208"/>
      <c r="EA40" s="208"/>
      <c r="EB40" s="208"/>
      <c r="EC40" s="208"/>
      <c r="ED40" s="208"/>
      <c r="EE40" s="208"/>
      <c r="EF40" s="208"/>
      <c r="EG40" s="208"/>
      <c r="EH40" s="208"/>
      <c r="EI40" s="208"/>
      <c r="EJ40" s="208"/>
      <c r="EK40" s="208"/>
      <c r="EL40" s="208"/>
      <c r="EM40" s="208"/>
      <c r="EN40" s="208"/>
      <c r="EO40" s="208"/>
      <c r="EP40" s="208"/>
      <c r="EQ40" s="208"/>
      <c r="ER40" s="208"/>
      <c r="ES40" s="208"/>
      <c r="ET40" s="208"/>
      <c r="EU40" s="208"/>
      <c r="EV40" s="208"/>
      <c r="EW40" s="208"/>
      <c r="EX40" s="208"/>
      <c r="EY40" s="208"/>
      <c r="EZ40" s="208"/>
      <c r="FA40" s="208"/>
      <c r="FB40" s="208"/>
      <c r="FC40" s="208"/>
      <c r="FD40" s="208"/>
      <c r="FE40" s="208"/>
      <c r="FF40" s="208"/>
      <c r="FG40" s="208"/>
      <c r="FH40" s="208"/>
      <c r="FI40" s="208"/>
      <c r="FJ40" s="208"/>
      <c r="FK40" s="208"/>
      <c r="FL40" s="208"/>
      <c r="FM40" s="208"/>
      <c r="FN40" s="208"/>
      <c r="FO40" s="208"/>
      <c r="FP40" s="208"/>
      <c r="FQ40" s="208"/>
      <c r="FR40" s="208"/>
      <c r="FS40" s="208"/>
      <c r="FT40" s="208"/>
      <c r="FU40" s="208"/>
      <c r="FV40" s="208"/>
      <c r="FW40" s="208"/>
      <c r="FX40" s="208"/>
      <c r="FY40" s="208"/>
      <c r="FZ40" s="208"/>
      <c r="GA40" s="208"/>
      <c r="GB40" s="208"/>
      <c r="GC40" s="208"/>
      <c r="GD40" s="208"/>
      <c r="GE40" s="208"/>
      <c r="GF40" s="208"/>
      <c r="GG40" s="208"/>
      <c r="GH40" s="208"/>
      <c r="GI40" s="208"/>
      <c r="GJ40" s="208"/>
      <c r="GK40" s="208"/>
      <c r="GL40" s="208"/>
      <c r="GM40" s="208"/>
      <c r="GN40" s="208"/>
      <c r="GO40" s="208"/>
      <c r="GP40" s="208"/>
      <c r="GQ40" s="208"/>
      <c r="GR40" s="208"/>
      <c r="GS40" s="208"/>
      <c r="GT40" s="208"/>
      <c r="GU40" s="208"/>
      <c r="GV40" s="208"/>
      <c r="GW40" s="208"/>
      <c r="GX40" s="208"/>
      <c r="GY40" s="208"/>
      <c r="GZ40" s="208"/>
      <c r="HA40" s="208"/>
      <c r="HB40" s="208"/>
      <c r="HC40" s="208"/>
      <c r="HD40" s="208"/>
      <c r="HE40" s="208"/>
      <c r="HF40" s="208"/>
      <c r="HG40" s="208"/>
      <c r="HH40" s="208"/>
      <c r="HI40" s="208"/>
      <c r="HJ40" s="208"/>
      <c r="HK40" s="208"/>
      <c r="HL40" s="208"/>
      <c r="HM40" s="208"/>
      <c r="HN40" s="208"/>
      <c r="HO40" s="208"/>
      <c r="HP40" s="208"/>
      <c r="HQ40" s="208"/>
      <c r="HR40" s="208"/>
      <c r="HS40" s="208"/>
      <c r="HT40" s="208"/>
      <c r="HU40" s="208"/>
      <c r="HV40" s="208"/>
      <c r="HW40" s="208"/>
      <c r="HX40" s="208"/>
      <c r="HY40" s="208"/>
      <c r="HZ40" s="208"/>
      <c r="IA40" s="208"/>
      <c r="IB40" s="208"/>
      <c r="IC40" s="208"/>
      <c r="ID40" s="208"/>
      <c r="IE40" s="208"/>
      <c r="IF40" s="208"/>
    </row>
    <row r="41" spans="1:240" ht="15.75" customHeight="1">
      <c r="A41" s="194" t="s">
        <v>98</v>
      </c>
      <c r="B41" s="154" t="s">
        <v>407</v>
      </c>
      <c r="C41" s="156">
        <f>C42+C43</f>
        <v>1636</v>
      </c>
      <c r="D41" s="157">
        <f>D42+D43</f>
        <v>148192</v>
      </c>
      <c r="E41" s="235"/>
      <c r="F41" s="156">
        <f>F42+F43</f>
        <v>148192</v>
      </c>
      <c r="G41" s="157">
        <f>G42+G43</f>
        <v>5182</v>
      </c>
      <c r="H41" s="157"/>
      <c r="I41" s="159">
        <f t="shared" si="3"/>
        <v>3.1674816625916868</v>
      </c>
      <c r="J41" s="159">
        <f t="shared" si="4"/>
        <v>3.4968149427769379E-2</v>
      </c>
      <c r="K41" s="160"/>
      <c r="L41" s="160"/>
      <c r="M41" s="160"/>
      <c r="N41" s="160"/>
      <c r="O41" s="160"/>
      <c r="P41" s="160"/>
      <c r="Q41" s="160"/>
      <c r="R41" s="160"/>
      <c r="S41" s="160"/>
      <c r="T41" s="160"/>
      <c r="U41" s="160"/>
      <c r="V41" s="160"/>
      <c r="W41" s="160"/>
      <c r="X41" s="160"/>
      <c r="Y41" s="160"/>
      <c r="Z41" s="160"/>
      <c r="AA41" s="160"/>
      <c r="AB41" s="160"/>
      <c r="AC41" s="160"/>
      <c r="AD41" s="160"/>
      <c r="AE41" s="160"/>
      <c r="AF41" s="160"/>
      <c r="AG41" s="160"/>
      <c r="AH41" s="160"/>
      <c r="AI41" s="160"/>
      <c r="AJ41" s="160"/>
      <c r="AK41" s="160"/>
      <c r="AL41" s="160"/>
      <c r="AM41" s="160"/>
      <c r="AN41" s="160"/>
      <c r="AO41" s="160"/>
      <c r="AP41" s="160"/>
      <c r="AQ41" s="160"/>
      <c r="AR41" s="160"/>
      <c r="AS41" s="160"/>
      <c r="AT41" s="160"/>
      <c r="AU41" s="160"/>
      <c r="AV41" s="160"/>
      <c r="AW41" s="160"/>
      <c r="AX41" s="160"/>
      <c r="AY41" s="160"/>
      <c r="AZ41" s="160"/>
      <c r="BA41" s="160"/>
      <c r="BB41" s="160"/>
      <c r="BC41" s="160"/>
      <c r="BD41" s="160"/>
      <c r="BE41" s="160"/>
      <c r="BF41" s="160"/>
      <c r="BG41" s="160"/>
      <c r="BH41" s="160"/>
      <c r="BI41" s="160"/>
      <c r="BJ41" s="160"/>
      <c r="BK41" s="160"/>
      <c r="BL41" s="160"/>
      <c r="BM41" s="160"/>
      <c r="BN41" s="160"/>
      <c r="BO41" s="160"/>
      <c r="BP41" s="160"/>
      <c r="BQ41" s="160"/>
      <c r="BR41" s="160"/>
      <c r="BS41" s="160"/>
      <c r="BT41" s="160"/>
      <c r="BU41" s="160"/>
      <c r="BV41" s="160"/>
      <c r="BW41" s="160"/>
      <c r="BX41" s="160"/>
      <c r="BY41" s="160"/>
      <c r="BZ41" s="160"/>
      <c r="CA41" s="160"/>
      <c r="CB41" s="160"/>
      <c r="CC41" s="160"/>
      <c r="CD41" s="160"/>
      <c r="CE41" s="160"/>
      <c r="CF41" s="160"/>
      <c r="CG41" s="160"/>
      <c r="CH41" s="160"/>
      <c r="CI41" s="160"/>
      <c r="CJ41" s="160"/>
      <c r="CK41" s="160"/>
      <c r="CL41" s="160"/>
      <c r="CM41" s="160"/>
      <c r="CN41" s="160"/>
      <c r="CO41" s="160"/>
      <c r="CP41" s="160"/>
      <c r="CQ41" s="160"/>
      <c r="CR41" s="160"/>
      <c r="CS41" s="160"/>
      <c r="CT41" s="160"/>
      <c r="CU41" s="160"/>
      <c r="CV41" s="160"/>
      <c r="CW41" s="160"/>
      <c r="CX41" s="160"/>
      <c r="CY41" s="160"/>
      <c r="CZ41" s="160"/>
      <c r="DA41" s="160"/>
      <c r="DB41" s="160"/>
      <c r="DC41" s="160"/>
      <c r="DD41" s="160"/>
      <c r="DE41" s="160"/>
      <c r="DF41" s="160"/>
      <c r="DG41" s="160"/>
      <c r="DH41" s="160"/>
      <c r="DI41" s="160"/>
      <c r="DJ41" s="160"/>
      <c r="DK41" s="160"/>
      <c r="DL41" s="160"/>
      <c r="DM41" s="160"/>
      <c r="DN41" s="160"/>
      <c r="DO41" s="160"/>
      <c r="DP41" s="160"/>
      <c r="DQ41" s="160"/>
      <c r="DR41" s="160"/>
      <c r="DS41" s="160"/>
      <c r="DT41" s="160"/>
      <c r="DU41" s="160"/>
      <c r="DV41" s="160"/>
      <c r="DW41" s="160"/>
      <c r="DX41" s="160"/>
      <c r="DY41" s="160"/>
      <c r="DZ41" s="160"/>
      <c r="EA41" s="160"/>
      <c r="EB41" s="160"/>
      <c r="EC41" s="160"/>
      <c r="ED41" s="160"/>
      <c r="EE41" s="160"/>
      <c r="EF41" s="160"/>
      <c r="EG41" s="160"/>
      <c r="EH41" s="160"/>
      <c r="EI41" s="160"/>
      <c r="EJ41" s="160"/>
      <c r="EK41" s="160"/>
      <c r="EL41" s="160"/>
      <c r="EM41" s="160"/>
      <c r="EN41" s="160"/>
      <c r="EO41" s="160"/>
      <c r="EP41" s="160"/>
      <c r="EQ41" s="160"/>
      <c r="ER41" s="160"/>
      <c r="ES41" s="160"/>
      <c r="ET41" s="160"/>
      <c r="EU41" s="160"/>
      <c r="EV41" s="160"/>
      <c r="EW41" s="160"/>
      <c r="EX41" s="160"/>
      <c r="EY41" s="160"/>
      <c r="EZ41" s="160"/>
      <c r="FA41" s="160"/>
      <c r="FB41" s="160"/>
      <c r="FC41" s="160"/>
      <c r="FD41" s="160"/>
      <c r="FE41" s="160"/>
      <c r="FF41" s="160"/>
      <c r="FG41" s="160"/>
      <c r="FH41" s="160"/>
      <c r="FI41" s="160"/>
      <c r="FJ41" s="160"/>
      <c r="FK41" s="160"/>
      <c r="FL41" s="160"/>
      <c r="FM41" s="160"/>
      <c r="FN41" s="160"/>
      <c r="FO41" s="160"/>
      <c r="FP41" s="160"/>
      <c r="FQ41" s="160"/>
      <c r="FR41" s="160"/>
      <c r="FS41" s="160"/>
      <c r="FT41" s="160"/>
      <c r="FU41" s="160"/>
      <c r="FV41" s="160"/>
      <c r="FW41" s="160"/>
      <c r="FX41" s="160"/>
      <c r="FY41" s="160"/>
      <c r="FZ41" s="160"/>
      <c r="GA41" s="160"/>
      <c r="GB41" s="160"/>
      <c r="GC41" s="160"/>
      <c r="GD41" s="160"/>
      <c r="GE41" s="160"/>
      <c r="GF41" s="160"/>
      <c r="GG41" s="160"/>
      <c r="GH41" s="160"/>
      <c r="GI41" s="160"/>
      <c r="GJ41" s="160"/>
      <c r="GK41" s="160"/>
      <c r="GL41" s="160"/>
      <c r="GM41" s="160"/>
      <c r="GN41" s="160"/>
      <c r="GO41" s="160"/>
      <c r="GP41" s="160"/>
      <c r="GQ41" s="160"/>
      <c r="GR41" s="160"/>
      <c r="GS41" s="160"/>
      <c r="GT41" s="160"/>
      <c r="GU41" s="160"/>
      <c r="GV41" s="160"/>
      <c r="GW41" s="160"/>
      <c r="GX41" s="160"/>
      <c r="GY41" s="160"/>
      <c r="GZ41" s="160"/>
      <c r="HA41" s="160"/>
      <c r="HB41" s="160"/>
      <c r="HC41" s="160"/>
      <c r="HD41" s="160"/>
      <c r="HE41" s="160"/>
      <c r="HF41" s="160"/>
      <c r="HG41" s="160"/>
      <c r="HH41" s="160"/>
      <c r="HI41" s="160"/>
      <c r="HJ41" s="160"/>
      <c r="HK41" s="160"/>
      <c r="HL41" s="160"/>
      <c r="HM41" s="160"/>
      <c r="HN41" s="160"/>
      <c r="HO41" s="160"/>
      <c r="HP41" s="160"/>
      <c r="HQ41" s="160"/>
      <c r="HR41" s="160"/>
      <c r="HS41" s="160"/>
      <c r="HT41" s="160"/>
      <c r="HU41" s="160"/>
      <c r="HV41" s="160"/>
      <c r="HW41" s="160"/>
      <c r="HX41" s="160"/>
      <c r="HY41" s="160"/>
      <c r="HZ41" s="160"/>
      <c r="IA41" s="160"/>
      <c r="IB41" s="160"/>
      <c r="IC41" s="160"/>
      <c r="ID41" s="160"/>
      <c r="IE41" s="160"/>
      <c r="IF41" s="160"/>
    </row>
    <row r="42" spans="1:240" s="202" customFormat="1" ht="31.5" customHeight="1">
      <c r="A42" s="210" t="s">
        <v>47</v>
      </c>
      <c r="B42" s="164" t="s">
        <v>408</v>
      </c>
      <c r="C42" s="157">
        <v>990</v>
      </c>
      <c r="D42" s="157">
        <v>88300</v>
      </c>
      <c r="E42" s="235"/>
      <c r="F42" s="156">
        <v>88300</v>
      </c>
      <c r="G42" s="157">
        <v>2702</v>
      </c>
      <c r="H42" s="157"/>
      <c r="I42" s="159">
        <f t="shared" si="3"/>
        <v>2.7292929292929293</v>
      </c>
      <c r="J42" s="159">
        <f t="shared" si="4"/>
        <v>3.0600226500566253E-2</v>
      </c>
      <c r="K42" s="200"/>
      <c r="L42" s="200"/>
      <c r="M42" s="200"/>
      <c r="N42" s="200"/>
      <c r="O42" s="200"/>
      <c r="P42" s="200"/>
      <c r="Q42" s="200"/>
      <c r="R42" s="200"/>
      <c r="S42" s="200"/>
      <c r="T42" s="200"/>
      <c r="U42" s="200"/>
      <c r="V42" s="200"/>
      <c r="W42" s="200"/>
      <c r="X42" s="200"/>
      <c r="Y42" s="200"/>
      <c r="Z42" s="200"/>
      <c r="AA42" s="200"/>
      <c r="AB42" s="200"/>
      <c r="AC42" s="200"/>
      <c r="AD42" s="200"/>
      <c r="AE42" s="200"/>
      <c r="AF42" s="200"/>
      <c r="AG42" s="200"/>
      <c r="AH42" s="200"/>
      <c r="AI42" s="200"/>
      <c r="AJ42" s="200"/>
      <c r="AK42" s="200"/>
      <c r="AL42" s="200"/>
      <c r="AM42" s="200"/>
      <c r="AN42" s="200"/>
      <c r="AO42" s="200"/>
      <c r="AP42" s="200"/>
      <c r="AQ42" s="200"/>
      <c r="AR42" s="200"/>
      <c r="AS42" s="200"/>
      <c r="AT42" s="200"/>
      <c r="AU42" s="200"/>
      <c r="AV42" s="200"/>
      <c r="AW42" s="200"/>
      <c r="AX42" s="200"/>
      <c r="AY42" s="200"/>
      <c r="AZ42" s="200"/>
      <c r="BA42" s="200"/>
      <c r="BB42" s="200"/>
      <c r="BC42" s="200"/>
      <c r="BD42" s="200"/>
      <c r="BE42" s="200"/>
      <c r="BF42" s="200"/>
      <c r="BG42" s="200"/>
      <c r="BH42" s="200"/>
      <c r="BI42" s="200"/>
      <c r="BJ42" s="200"/>
      <c r="BK42" s="200"/>
      <c r="BL42" s="200"/>
      <c r="BM42" s="200"/>
      <c r="BN42" s="200"/>
      <c r="BO42" s="200"/>
      <c r="BP42" s="200"/>
      <c r="BQ42" s="200"/>
      <c r="BR42" s="200"/>
      <c r="BS42" s="200"/>
      <c r="BT42" s="200"/>
      <c r="BU42" s="200"/>
      <c r="BV42" s="200"/>
      <c r="BW42" s="200"/>
      <c r="BX42" s="200"/>
      <c r="BY42" s="200"/>
      <c r="BZ42" s="200"/>
      <c r="CA42" s="200"/>
      <c r="CB42" s="200"/>
      <c r="CC42" s="200"/>
      <c r="CD42" s="200"/>
      <c r="CE42" s="200"/>
      <c r="CF42" s="200"/>
      <c r="CG42" s="200"/>
      <c r="CH42" s="200"/>
      <c r="CI42" s="200"/>
      <c r="CJ42" s="200"/>
      <c r="CK42" s="200"/>
      <c r="CL42" s="200"/>
      <c r="CM42" s="200"/>
      <c r="CN42" s="200"/>
      <c r="CO42" s="200"/>
      <c r="CP42" s="200"/>
      <c r="CQ42" s="200"/>
      <c r="CR42" s="200"/>
      <c r="CS42" s="200"/>
      <c r="CT42" s="200"/>
      <c r="CU42" s="200"/>
      <c r="CV42" s="200"/>
      <c r="CW42" s="200"/>
      <c r="CX42" s="200"/>
      <c r="CY42" s="200"/>
      <c r="CZ42" s="200"/>
      <c r="DA42" s="200"/>
      <c r="DB42" s="200"/>
      <c r="DC42" s="200"/>
      <c r="DD42" s="200"/>
      <c r="DE42" s="200"/>
      <c r="DF42" s="200"/>
      <c r="DG42" s="200"/>
      <c r="DH42" s="200"/>
      <c r="DI42" s="200"/>
      <c r="DJ42" s="200"/>
      <c r="DK42" s="200"/>
      <c r="DL42" s="200"/>
      <c r="DM42" s="200"/>
      <c r="DN42" s="200"/>
      <c r="DO42" s="200"/>
      <c r="DP42" s="200"/>
      <c r="DQ42" s="200"/>
      <c r="DR42" s="200"/>
      <c r="DS42" s="200"/>
      <c r="DT42" s="200"/>
      <c r="DU42" s="200"/>
      <c r="DV42" s="200"/>
      <c r="DW42" s="200"/>
      <c r="DX42" s="200"/>
      <c r="DY42" s="200"/>
      <c r="DZ42" s="200"/>
      <c r="EA42" s="200"/>
      <c r="EB42" s="200"/>
      <c r="EC42" s="200"/>
      <c r="ED42" s="200"/>
      <c r="EE42" s="200"/>
      <c r="EF42" s="200"/>
      <c r="EG42" s="200"/>
      <c r="EH42" s="200"/>
      <c r="EI42" s="200"/>
      <c r="EJ42" s="200"/>
      <c r="EK42" s="200"/>
      <c r="EL42" s="200"/>
      <c r="EM42" s="200"/>
      <c r="EN42" s="200"/>
      <c r="EO42" s="200"/>
      <c r="EP42" s="200"/>
      <c r="EQ42" s="200"/>
      <c r="ER42" s="200"/>
      <c r="ES42" s="200"/>
      <c r="ET42" s="200"/>
      <c r="EU42" s="200"/>
      <c r="EV42" s="200"/>
      <c r="EW42" s="200"/>
      <c r="EX42" s="200"/>
      <c r="EY42" s="200"/>
      <c r="EZ42" s="200"/>
      <c r="FA42" s="200"/>
      <c r="FB42" s="200"/>
      <c r="FC42" s="200"/>
      <c r="FD42" s="200"/>
      <c r="FE42" s="200"/>
      <c r="FF42" s="200"/>
      <c r="FG42" s="200"/>
      <c r="FH42" s="200"/>
      <c r="FI42" s="200"/>
      <c r="FJ42" s="200"/>
      <c r="FK42" s="200"/>
      <c r="FL42" s="200"/>
      <c r="FM42" s="200"/>
      <c r="FN42" s="200"/>
      <c r="FO42" s="200"/>
      <c r="FP42" s="200"/>
      <c r="FQ42" s="200"/>
      <c r="FR42" s="200"/>
      <c r="FS42" s="200"/>
      <c r="FT42" s="200"/>
      <c r="FU42" s="200"/>
      <c r="FV42" s="200"/>
      <c r="FW42" s="200"/>
      <c r="FX42" s="200"/>
      <c r="FY42" s="200"/>
      <c r="FZ42" s="200"/>
      <c r="GA42" s="200"/>
      <c r="GB42" s="200"/>
      <c r="GC42" s="200"/>
      <c r="GD42" s="200"/>
      <c r="GE42" s="200"/>
      <c r="GF42" s="200"/>
      <c r="GG42" s="200"/>
      <c r="GH42" s="200"/>
      <c r="GI42" s="200"/>
      <c r="GJ42" s="200"/>
      <c r="GK42" s="200"/>
      <c r="GL42" s="200"/>
      <c r="GM42" s="200"/>
      <c r="GN42" s="200"/>
      <c r="GO42" s="200"/>
      <c r="GP42" s="200"/>
      <c r="GQ42" s="200"/>
      <c r="GR42" s="200"/>
      <c r="GS42" s="200"/>
      <c r="GT42" s="200"/>
      <c r="GU42" s="200"/>
      <c r="GV42" s="200"/>
      <c r="GW42" s="200"/>
      <c r="GX42" s="200"/>
      <c r="GY42" s="200"/>
      <c r="GZ42" s="200"/>
      <c r="HA42" s="200"/>
      <c r="HB42" s="200"/>
      <c r="HC42" s="200"/>
      <c r="HD42" s="200"/>
      <c r="HE42" s="200"/>
      <c r="HF42" s="200"/>
      <c r="HG42" s="200"/>
      <c r="HH42" s="200"/>
      <c r="HI42" s="200"/>
      <c r="HJ42" s="200"/>
      <c r="HK42" s="200"/>
      <c r="HL42" s="200"/>
      <c r="HM42" s="200"/>
      <c r="HN42" s="200"/>
      <c r="HO42" s="200"/>
      <c r="HP42" s="200"/>
      <c r="HQ42" s="200"/>
      <c r="HR42" s="200"/>
      <c r="HS42" s="200"/>
      <c r="HT42" s="200"/>
      <c r="HU42" s="200"/>
      <c r="HV42" s="200"/>
      <c r="HW42" s="200"/>
      <c r="HX42" s="200"/>
      <c r="HY42" s="200"/>
      <c r="HZ42" s="200"/>
      <c r="IA42" s="200"/>
      <c r="IB42" s="200"/>
      <c r="IC42" s="200"/>
      <c r="ID42" s="200"/>
      <c r="IE42" s="200"/>
      <c r="IF42" s="200"/>
    </row>
    <row r="43" spans="1:240" s="202" customFormat="1" ht="15.75" customHeight="1">
      <c r="A43" s="210" t="s">
        <v>47</v>
      </c>
      <c r="B43" s="164" t="s">
        <v>409</v>
      </c>
      <c r="C43" s="157">
        <v>646</v>
      </c>
      <c r="D43" s="157">
        <v>59892</v>
      </c>
      <c r="E43" s="235"/>
      <c r="F43" s="156">
        <v>59892</v>
      </c>
      <c r="G43" s="157">
        <v>2480</v>
      </c>
      <c r="H43" s="157"/>
      <c r="I43" s="159">
        <f t="shared" si="3"/>
        <v>3.8390092879256965</v>
      </c>
      <c r="J43" s="159">
        <f t="shared" si="4"/>
        <v>4.1407867494824016E-2</v>
      </c>
      <c r="K43" s="200"/>
      <c r="L43" s="200"/>
      <c r="M43" s="200"/>
      <c r="N43" s="200"/>
      <c r="O43" s="200"/>
      <c r="P43" s="200"/>
      <c r="Q43" s="200"/>
      <c r="R43" s="200"/>
      <c r="S43" s="200"/>
      <c r="T43" s="200"/>
      <c r="U43" s="200"/>
      <c r="V43" s="200"/>
      <c r="W43" s="200"/>
      <c r="X43" s="200"/>
      <c r="Y43" s="200"/>
      <c r="Z43" s="200"/>
      <c r="AA43" s="200"/>
      <c r="AB43" s="200"/>
      <c r="AC43" s="200"/>
      <c r="AD43" s="200"/>
      <c r="AE43" s="200"/>
      <c r="AF43" s="200"/>
      <c r="AG43" s="200"/>
      <c r="AH43" s="200"/>
      <c r="AI43" s="200"/>
      <c r="AJ43" s="200"/>
      <c r="AK43" s="200"/>
      <c r="AL43" s="200"/>
      <c r="AM43" s="200"/>
      <c r="AN43" s="200"/>
      <c r="AO43" s="200"/>
      <c r="AP43" s="200"/>
      <c r="AQ43" s="200"/>
      <c r="AR43" s="200"/>
      <c r="AS43" s="200"/>
      <c r="AT43" s="200"/>
      <c r="AU43" s="200"/>
      <c r="AV43" s="200"/>
      <c r="AW43" s="200"/>
      <c r="AX43" s="200"/>
      <c r="AY43" s="200"/>
      <c r="AZ43" s="200"/>
      <c r="BA43" s="200"/>
      <c r="BB43" s="200"/>
      <c r="BC43" s="200"/>
      <c r="BD43" s="200"/>
      <c r="BE43" s="200"/>
      <c r="BF43" s="200"/>
      <c r="BG43" s="200"/>
      <c r="BH43" s="200"/>
      <c r="BI43" s="200"/>
      <c r="BJ43" s="200"/>
      <c r="BK43" s="200"/>
      <c r="BL43" s="200"/>
      <c r="BM43" s="200"/>
      <c r="BN43" s="200"/>
      <c r="BO43" s="200"/>
      <c r="BP43" s="200"/>
      <c r="BQ43" s="200"/>
      <c r="BR43" s="200"/>
      <c r="BS43" s="200"/>
      <c r="BT43" s="200"/>
      <c r="BU43" s="200"/>
      <c r="BV43" s="200"/>
      <c r="BW43" s="200"/>
      <c r="BX43" s="200"/>
      <c r="BY43" s="200"/>
      <c r="BZ43" s="200"/>
      <c r="CA43" s="200"/>
      <c r="CB43" s="200"/>
      <c r="CC43" s="200"/>
      <c r="CD43" s="200"/>
      <c r="CE43" s="200"/>
      <c r="CF43" s="200"/>
      <c r="CG43" s="200"/>
      <c r="CH43" s="200"/>
      <c r="CI43" s="200"/>
      <c r="CJ43" s="200"/>
      <c r="CK43" s="200"/>
      <c r="CL43" s="200"/>
      <c r="CM43" s="200"/>
      <c r="CN43" s="200"/>
      <c r="CO43" s="200"/>
      <c r="CP43" s="200"/>
      <c r="CQ43" s="200"/>
      <c r="CR43" s="200"/>
      <c r="CS43" s="200"/>
      <c r="CT43" s="200"/>
      <c r="CU43" s="200"/>
      <c r="CV43" s="200"/>
      <c r="CW43" s="200"/>
      <c r="CX43" s="200"/>
      <c r="CY43" s="200"/>
      <c r="CZ43" s="200"/>
      <c r="DA43" s="200"/>
      <c r="DB43" s="200"/>
      <c r="DC43" s="200"/>
      <c r="DD43" s="200"/>
      <c r="DE43" s="200"/>
      <c r="DF43" s="200"/>
      <c r="DG43" s="200"/>
      <c r="DH43" s="200"/>
      <c r="DI43" s="200"/>
      <c r="DJ43" s="200"/>
      <c r="DK43" s="200"/>
      <c r="DL43" s="200"/>
      <c r="DM43" s="200"/>
      <c r="DN43" s="200"/>
      <c r="DO43" s="200"/>
      <c r="DP43" s="200"/>
      <c r="DQ43" s="200"/>
      <c r="DR43" s="200"/>
      <c r="DS43" s="200"/>
      <c r="DT43" s="200"/>
      <c r="DU43" s="200"/>
      <c r="DV43" s="200"/>
      <c r="DW43" s="200"/>
      <c r="DX43" s="200"/>
      <c r="DY43" s="200"/>
      <c r="DZ43" s="200"/>
      <c r="EA43" s="200"/>
      <c r="EB43" s="200"/>
      <c r="EC43" s="200"/>
      <c r="ED43" s="200"/>
      <c r="EE43" s="200"/>
      <c r="EF43" s="200"/>
      <c r="EG43" s="200"/>
      <c r="EH43" s="200"/>
      <c r="EI43" s="200"/>
      <c r="EJ43" s="200"/>
      <c r="EK43" s="200"/>
      <c r="EL43" s="200"/>
      <c r="EM43" s="200"/>
      <c r="EN43" s="200"/>
      <c r="EO43" s="200"/>
      <c r="EP43" s="200"/>
      <c r="EQ43" s="200"/>
      <c r="ER43" s="200"/>
      <c r="ES43" s="200"/>
      <c r="ET43" s="200"/>
      <c r="EU43" s="200"/>
      <c r="EV43" s="200"/>
      <c r="EW43" s="200"/>
      <c r="EX43" s="200"/>
      <c r="EY43" s="200"/>
      <c r="EZ43" s="200"/>
      <c r="FA43" s="200"/>
      <c r="FB43" s="200"/>
      <c r="FC43" s="200"/>
      <c r="FD43" s="200"/>
      <c r="FE43" s="200"/>
      <c r="FF43" s="200"/>
      <c r="FG43" s="200"/>
      <c r="FH43" s="200"/>
      <c r="FI43" s="200"/>
      <c r="FJ43" s="200"/>
      <c r="FK43" s="200"/>
      <c r="FL43" s="200"/>
      <c r="FM43" s="200"/>
      <c r="FN43" s="200"/>
      <c r="FO43" s="200"/>
      <c r="FP43" s="200"/>
      <c r="FQ43" s="200"/>
      <c r="FR43" s="200"/>
      <c r="FS43" s="200"/>
      <c r="FT43" s="200"/>
      <c r="FU43" s="200"/>
      <c r="FV43" s="200"/>
      <c r="FW43" s="200"/>
      <c r="FX43" s="200"/>
      <c r="FY43" s="200"/>
      <c r="FZ43" s="200"/>
      <c r="GA43" s="200"/>
      <c r="GB43" s="200"/>
      <c r="GC43" s="200"/>
      <c r="GD43" s="200"/>
      <c r="GE43" s="200"/>
      <c r="GF43" s="200"/>
      <c r="GG43" s="200"/>
      <c r="GH43" s="200"/>
      <c r="GI43" s="200"/>
      <c r="GJ43" s="200"/>
      <c r="GK43" s="200"/>
      <c r="GL43" s="200"/>
      <c r="GM43" s="200"/>
      <c r="GN43" s="200"/>
      <c r="GO43" s="200"/>
      <c r="GP43" s="200"/>
      <c r="GQ43" s="200"/>
      <c r="GR43" s="200"/>
      <c r="GS43" s="200"/>
      <c r="GT43" s="200"/>
      <c r="GU43" s="200"/>
      <c r="GV43" s="200"/>
      <c r="GW43" s="200"/>
      <c r="GX43" s="200"/>
      <c r="GY43" s="200"/>
      <c r="GZ43" s="200"/>
      <c r="HA43" s="200"/>
      <c r="HB43" s="200"/>
      <c r="HC43" s="200"/>
      <c r="HD43" s="200"/>
      <c r="HE43" s="200"/>
      <c r="HF43" s="200"/>
      <c r="HG43" s="200"/>
      <c r="HH43" s="200"/>
      <c r="HI43" s="200"/>
      <c r="HJ43" s="200"/>
      <c r="HK43" s="200"/>
      <c r="HL43" s="200"/>
      <c r="HM43" s="200"/>
      <c r="HN43" s="200"/>
      <c r="HO43" s="200"/>
      <c r="HP43" s="200"/>
      <c r="HQ43" s="200"/>
      <c r="HR43" s="200"/>
      <c r="HS43" s="200"/>
      <c r="HT43" s="200"/>
      <c r="HU43" s="200"/>
      <c r="HV43" s="200"/>
      <c r="HW43" s="200"/>
      <c r="HX43" s="200"/>
      <c r="HY43" s="200"/>
      <c r="HZ43" s="200"/>
      <c r="IA43" s="200"/>
      <c r="IB43" s="200"/>
      <c r="IC43" s="200"/>
      <c r="ID43" s="200"/>
      <c r="IE43" s="200"/>
      <c r="IF43" s="200"/>
    </row>
    <row r="44" spans="1:240" ht="15.75" customHeight="1">
      <c r="A44" s="194" t="s">
        <v>99</v>
      </c>
      <c r="B44" s="154" t="s">
        <v>410</v>
      </c>
      <c r="C44" s="157">
        <v>30000</v>
      </c>
      <c r="D44" s="157">
        <f>E44+F44</f>
        <v>565091</v>
      </c>
      <c r="E44" s="156"/>
      <c r="F44" s="156">
        <v>565091</v>
      </c>
      <c r="G44" s="157">
        <f>62292</f>
        <v>62292</v>
      </c>
      <c r="H44" s="157"/>
      <c r="I44" s="159">
        <f t="shared" si="3"/>
        <v>2.0764</v>
      </c>
      <c r="J44" s="159">
        <f>G44/D44</f>
        <v>0.11023357299974694</v>
      </c>
      <c r="K44" s="160"/>
      <c r="L44" s="160"/>
      <c r="M44" s="160"/>
      <c r="N44" s="160"/>
      <c r="O44" s="160"/>
      <c r="P44" s="160"/>
      <c r="Q44" s="160"/>
      <c r="R44" s="160"/>
      <c r="S44" s="160"/>
      <c r="T44" s="160"/>
      <c r="U44" s="160"/>
      <c r="V44" s="160"/>
      <c r="W44" s="160"/>
      <c r="X44" s="160"/>
      <c r="Y44" s="160"/>
      <c r="Z44" s="160"/>
      <c r="AA44" s="160"/>
      <c r="AB44" s="160"/>
      <c r="AC44" s="160"/>
      <c r="AD44" s="160"/>
      <c r="AE44" s="160"/>
      <c r="AF44" s="160"/>
      <c r="AG44" s="160"/>
      <c r="AH44" s="160"/>
      <c r="AI44" s="160"/>
      <c r="AJ44" s="160"/>
      <c r="AK44" s="160"/>
      <c r="AL44" s="160"/>
      <c r="AM44" s="160"/>
      <c r="AN44" s="160"/>
      <c r="AO44" s="160"/>
      <c r="AP44" s="160"/>
      <c r="AQ44" s="160"/>
      <c r="AR44" s="160"/>
      <c r="AS44" s="160"/>
      <c r="AT44" s="160"/>
      <c r="AU44" s="160"/>
      <c r="AV44" s="160"/>
      <c r="AW44" s="160"/>
      <c r="AX44" s="160"/>
      <c r="AY44" s="160"/>
      <c r="AZ44" s="160"/>
      <c r="BA44" s="160"/>
      <c r="BB44" s="160"/>
      <c r="BC44" s="160"/>
      <c r="BD44" s="160"/>
      <c r="BE44" s="160"/>
      <c r="BF44" s="160"/>
      <c r="BG44" s="160"/>
      <c r="BH44" s="160"/>
      <c r="BI44" s="160"/>
      <c r="BJ44" s="160"/>
      <c r="BK44" s="160"/>
      <c r="BL44" s="160"/>
      <c r="BM44" s="160"/>
      <c r="BN44" s="160"/>
      <c r="BO44" s="160"/>
      <c r="BP44" s="160"/>
      <c r="BQ44" s="160"/>
      <c r="BR44" s="160"/>
      <c r="BS44" s="160"/>
      <c r="BT44" s="160"/>
      <c r="BU44" s="160"/>
      <c r="BV44" s="160"/>
      <c r="BW44" s="160"/>
      <c r="BX44" s="160"/>
      <c r="BY44" s="160"/>
      <c r="BZ44" s="160"/>
      <c r="CA44" s="160"/>
      <c r="CB44" s="160"/>
      <c r="CC44" s="160"/>
      <c r="CD44" s="160"/>
      <c r="CE44" s="160"/>
      <c r="CF44" s="160"/>
      <c r="CG44" s="160"/>
      <c r="CH44" s="160"/>
      <c r="CI44" s="160"/>
      <c r="CJ44" s="160"/>
      <c r="CK44" s="160"/>
      <c r="CL44" s="160"/>
      <c r="CM44" s="160"/>
      <c r="CN44" s="160"/>
      <c r="CO44" s="160"/>
      <c r="CP44" s="160"/>
      <c r="CQ44" s="160"/>
      <c r="CR44" s="160"/>
      <c r="CS44" s="160"/>
      <c r="CT44" s="160"/>
      <c r="CU44" s="160"/>
      <c r="CV44" s="160"/>
      <c r="CW44" s="160"/>
      <c r="CX44" s="160"/>
      <c r="CY44" s="160"/>
      <c r="CZ44" s="160"/>
      <c r="DA44" s="160"/>
      <c r="DB44" s="160"/>
      <c r="DC44" s="160"/>
      <c r="DD44" s="160"/>
      <c r="DE44" s="160"/>
      <c r="DF44" s="160"/>
      <c r="DG44" s="160"/>
      <c r="DH44" s="160"/>
      <c r="DI44" s="160"/>
      <c r="DJ44" s="160"/>
      <c r="DK44" s="160"/>
      <c r="DL44" s="160"/>
      <c r="DM44" s="160"/>
      <c r="DN44" s="160"/>
      <c r="DO44" s="160"/>
      <c r="DP44" s="160"/>
      <c r="DQ44" s="160"/>
      <c r="DR44" s="160"/>
      <c r="DS44" s="160"/>
      <c r="DT44" s="160"/>
      <c r="DU44" s="160"/>
      <c r="DV44" s="160"/>
      <c r="DW44" s="160"/>
      <c r="DX44" s="160"/>
      <c r="DY44" s="160"/>
      <c r="DZ44" s="160"/>
      <c r="EA44" s="160"/>
      <c r="EB44" s="160"/>
      <c r="EC44" s="160"/>
      <c r="ED44" s="160"/>
      <c r="EE44" s="160"/>
      <c r="EF44" s="160"/>
      <c r="EG44" s="160"/>
      <c r="EH44" s="160"/>
      <c r="EI44" s="160"/>
      <c r="EJ44" s="160"/>
      <c r="EK44" s="160"/>
      <c r="EL44" s="160"/>
      <c r="EM44" s="160"/>
      <c r="EN44" s="160"/>
      <c r="EO44" s="160"/>
      <c r="EP44" s="160"/>
      <c r="EQ44" s="160"/>
      <c r="ER44" s="160"/>
      <c r="ES44" s="160"/>
      <c r="ET44" s="160"/>
      <c r="EU44" s="160"/>
      <c r="EV44" s="160"/>
      <c r="EW44" s="160"/>
      <c r="EX44" s="160"/>
      <c r="EY44" s="160"/>
      <c r="EZ44" s="160"/>
      <c r="FA44" s="160"/>
      <c r="FB44" s="160"/>
      <c r="FC44" s="160"/>
      <c r="FD44" s="160"/>
      <c r="FE44" s="160"/>
      <c r="FF44" s="160"/>
      <c r="FG44" s="160"/>
      <c r="FH44" s="160"/>
      <c r="FI44" s="160"/>
      <c r="FJ44" s="160"/>
      <c r="FK44" s="160"/>
      <c r="FL44" s="160"/>
      <c r="FM44" s="160"/>
      <c r="FN44" s="160"/>
      <c r="FO44" s="160"/>
      <c r="FP44" s="160"/>
      <c r="FQ44" s="160"/>
      <c r="FR44" s="160"/>
      <c r="FS44" s="160"/>
      <c r="FT44" s="160"/>
      <c r="FU44" s="160"/>
      <c r="FV44" s="160"/>
      <c r="FW44" s="160"/>
      <c r="FX44" s="160"/>
      <c r="FY44" s="160"/>
      <c r="FZ44" s="160"/>
      <c r="GA44" s="160"/>
      <c r="GB44" s="160"/>
      <c r="GC44" s="160"/>
      <c r="GD44" s="160"/>
      <c r="GE44" s="160"/>
      <c r="GF44" s="160"/>
      <c r="GG44" s="160"/>
      <c r="GH44" s="160"/>
      <c r="GI44" s="160"/>
      <c r="GJ44" s="160"/>
      <c r="GK44" s="160"/>
      <c r="GL44" s="160"/>
      <c r="GM44" s="160"/>
      <c r="GN44" s="160"/>
      <c r="GO44" s="160"/>
      <c r="GP44" s="160"/>
      <c r="GQ44" s="160"/>
      <c r="GR44" s="160"/>
      <c r="GS44" s="160"/>
      <c r="GT44" s="160"/>
      <c r="GU44" s="160"/>
      <c r="GV44" s="160"/>
      <c r="GW44" s="160"/>
      <c r="GX44" s="160"/>
      <c r="GY44" s="160"/>
      <c r="GZ44" s="160"/>
      <c r="HA44" s="160"/>
      <c r="HB44" s="160"/>
      <c r="HC44" s="160"/>
      <c r="HD44" s="160"/>
      <c r="HE44" s="160"/>
      <c r="HF44" s="160"/>
      <c r="HG44" s="160"/>
      <c r="HH44" s="160"/>
      <c r="HI44" s="160"/>
      <c r="HJ44" s="160"/>
      <c r="HK44" s="160"/>
      <c r="HL44" s="160"/>
      <c r="HM44" s="160"/>
      <c r="HN44" s="160"/>
      <c r="HO44" s="160"/>
      <c r="HP44" s="160"/>
      <c r="HQ44" s="160"/>
      <c r="HR44" s="160"/>
      <c r="HS44" s="160"/>
      <c r="HT44" s="160"/>
      <c r="HU44" s="160"/>
      <c r="HV44" s="160"/>
      <c r="HW44" s="160"/>
      <c r="HX44" s="160"/>
      <c r="HY44" s="160"/>
      <c r="HZ44" s="160"/>
      <c r="IA44" s="160"/>
      <c r="IB44" s="160"/>
      <c r="IC44" s="160"/>
      <c r="ID44" s="160"/>
      <c r="IE44" s="160"/>
      <c r="IF44" s="160"/>
    </row>
    <row r="45" spans="1:240" ht="15.75" customHeight="1">
      <c r="A45" s="182" t="s">
        <v>59</v>
      </c>
      <c r="B45" s="188" t="s">
        <v>411</v>
      </c>
      <c r="C45" s="189">
        <v>0</v>
      </c>
      <c r="D45" s="190">
        <v>1000</v>
      </c>
      <c r="E45" s="189">
        <v>1000</v>
      </c>
      <c r="F45" s="236"/>
      <c r="G45" s="190"/>
      <c r="H45" s="190"/>
      <c r="I45" s="159"/>
      <c r="J45" s="159"/>
      <c r="K45" s="187"/>
      <c r="L45" s="187"/>
      <c r="M45" s="187"/>
      <c r="N45" s="187"/>
      <c r="O45" s="187"/>
      <c r="P45" s="187"/>
      <c r="Q45" s="187"/>
      <c r="R45" s="187"/>
      <c r="S45" s="187"/>
      <c r="T45" s="187"/>
      <c r="U45" s="187"/>
      <c r="V45" s="187"/>
      <c r="W45" s="187"/>
      <c r="X45" s="187"/>
      <c r="Y45" s="187"/>
      <c r="Z45" s="187"/>
      <c r="AA45" s="187"/>
      <c r="AB45" s="187"/>
      <c r="AC45" s="187"/>
      <c r="AD45" s="187"/>
      <c r="AE45" s="187"/>
      <c r="AF45" s="187"/>
      <c r="AG45" s="187"/>
      <c r="AH45" s="187"/>
      <c r="AI45" s="187"/>
      <c r="AJ45" s="187"/>
      <c r="AK45" s="187"/>
      <c r="AL45" s="187"/>
      <c r="AM45" s="187"/>
      <c r="AN45" s="187"/>
      <c r="AO45" s="187"/>
      <c r="AP45" s="187"/>
      <c r="AQ45" s="187"/>
      <c r="AR45" s="187"/>
      <c r="AS45" s="187"/>
      <c r="AT45" s="187"/>
      <c r="AU45" s="187"/>
      <c r="AV45" s="187"/>
      <c r="AW45" s="187"/>
      <c r="AX45" s="187"/>
      <c r="AY45" s="187"/>
      <c r="AZ45" s="187"/>
      <c r="BA45" s="187"/>
      <c r="BB45" s="187"/>
      <c r="BC45" s="187"/>
      <c r="BD45" s="187"/>
      <c r="BE45" s="187"/>
      <c r="BF45" s="187"/>
      <c r="BG45" s="187"/>
      <c r="BH45" s="187"/>
      <c r="BI45" s="187"/>
      <c r="BJ45" s="187"/>
      <c r="BK45" s="187"/>
      <c r="BL45" s="187"/>
      <c r="BM45" s="187"/>
      <c r="BN45" s="187"/>
      <c r="BO45" s="187"/>
      <c r="BP45" s="187"/>
      <c r="BQ45" s="187"/>
      <c r="BR45" s="187"/>
      <c r="BS45" s="187"/>
      <c r="BT45" s="187"/>
      <c r="BU45" s="187"/>
      <c r="BV45" s="187"/>
      <c r="BW45" s="187"/>
      <c r="BX45" s="187"/>
      <c r="BY45" s="187"/>
      <c r="BZ45" s="187"/>
      <c r="CA45" s="187"/>
      <c r="CB45" s="187"/>
      <c r="CC45" s="187"/>
      <c r="CD45" s="187"/>
      <c r="CE45" s="187"/>
      <c r="CF45" s="187"/>
      <c r="CG45" s="187"/>
      <c r="CH45" s="187"/>
      <c r="CI45" s="187"/>
      <c r="CJ45" s="187"/>
      <c r="CK45" s="187"/>
      <c r="CL45" s="187"/>
      <c r="CM45" s="187"/>
      <c r="CN45" s="187"/>
      <c r="CO45" s="187"/>
      <c r="CP45" s="187"/>
      <c r="CQ45" s="187"/>
      <c r="CR45" s="187"/>
      <c r="CS45" s="187"/>
      <c r="CT45" s="187"/>
      <c r="CU45" s="187"/>
      <c r="CV45" s="187"/>
      <c r="CW45" s="187"/>
      <c r="CX45" s="187"/>
      <c r="CY45" s="187"/>
      <c r="CZ45" s="187"/>
      <c r="DA45" s="187"/>
      <c r="DB45" s="187"/>
      <c r="DC45" s="187"/>
      <c r="DD45" s="187"/>
      <c r="DE45" s="187"/>
      <c r="DF45" s="187"/>
      <c r="DG45" s="187"/>
      <c r="DH45" s="187"/>
      <c r="DI45" s="187"/>
      <c r="DJ45" s="187"/>
      <c r="DK45" s="187"/>
      <c r="DL45" s="187"/>
      <c r="DM45" s="187"/>
      <c r="DN45" s="187"/>
      <c r="DO45" s="187"/>
      <c r="DP45" s="187"/>
      <c r="DQ45" s="187"/>
      <c r="DR45" s="187"/>
      <c r="DS45" s="187"/>
      <c r="DT45" s="187"/>
      <c r="DU45" s="187"/>
      <c r="DV45" s="187"/>
      <c r="DW45" s="187"/>
      <c r="DX45" s="187"/>
      <c r="DY45" s="187"/>
      <c r="DZ45" s="187"/>
      <c r="EA45" s="187"/>
      <c r="EB45" s="187"/>
      <c r="EC45" s="187"/>
      <c r="ED45" s="187"/>
      <c r="EE45" s="187"/>
      <c r="EF45" s="187"/>
      <c r="EG45" s="187"/>
      <c r="EH45" s="187"/>
      <c r="EI45" s="187"/>
      <c r="EJ45" s="187"/>
      <c r="EK45" s="187"/>
      <c r="EL45" s="187"/>
      <c r="EM45" s="187"/>
      <c r="EN45" s="187"/>
      <c r="EO45" s="187"/>
      <c r="EP45" s="187"/>
      <c r="EQ45" s="187"/>
      <c r="ER45" s="187"/>
      <c r="ES45" s="187"/>
      <c r="ET45" s="187"/>
      <c r="EU45" s="187"/>
      <c r="EV45" s="187"/>
      <c r="EW45" s="187"/>
      <c r="EX45" s="187"/>
      <c r="EY45" s="187"/>
      <c r="EZ45" s="187"/>
      <c r="FA45" s="187"/>
      <c r="FB45" s="187"/>
      <c r="FC45" s="187"/>
      <c r="FD45" s="187"/>
      <c r="FE45" s="187"/>
      <c r="FF45" s="187"/>
      <c r="FG45" s="187"/>
      <c r="FH45" s="187"/>
      <c r="FI45" s="187"/>
      <c r="FJ45" s="187"/>
      <c r="FK45" s="187"/>
      <c r="FL45" s="187"/>
      <c r="FM45" s="187"/>
      <c r="FN45" s="187"/>
      <c r="FO45" s="187"/>
      <c r="FP45" s="187"/>
      <c r="FQ45" s="187"/>
      <c r="FR45" s="187"/>
      <c r="FS45" s="187"/>
      <c r="FT45" s="187"/>
      <c r="FU45" s="187"/>
      <c r="FV45" s="187"/>
      <c r="FW45" s="187"/>
      <c r="FX45" s="187"/>
      <c r="FY45" s="187"/>
      <c r="FZ45" s="187"/>
      <c r="GA45" s="187"/>
      <c r="GB45" s="187"/>
      <c r="GC45" s="187"/>
      <c r="GD45" s="187"/>
      <c r="GE45" s="187"/>
      <c r="GF45" s="187"/>
      <c r="GG45" s="187"/>
      <c r="GH45" s="187"/>
      <c r="GI45" s="187"/>
      <c r="GJ45" s="187"/>
      <c r="GK45" s="187"/>
      <c r="GL45" s="187"/>
      <c r="GM45" s="187"/>
      <c r="GN45" s="187"/>
      <c r="GO45" s="187"/>
      <c r="GP45" s="187"/>
      <c r="GQ45" s="187"/>
      <c r="GR45" s="187"/>
      <c r="GS45" s="187"/>
      <c r="GT45" s="187"/>
      <c r="GU45" s="187"/>
      <c r="GV45" s="187"/>
      <c r="GW45" s="187"/>
      <c r="GX45" s="187"/>
      <c r="GY45" s="187"/>
      <c r="GZ45" s="187"/>
      <c r="HA45" s="187"/>
      <c r="HB45" s="187"/>
      <c r="HC45" s="187"/>
      <c r="HD45" s="187"/>
      <c r="HE45" s="187"/>
      <c r="HF45" s="187"/>
      <c r="HG45" s="187"/>
      <c r="HH45" s="187"/>
      <c r="HI45" s="187"/>
      <c r="HJ45" s="187"/>
      <c r="HK45" s="187"/>
      <c r="HL45" s="187"/>
      <c r="HM45" s="187"/>
      <c r="HN45" s="187"/>
      <c r="HO45" s="187"/>
      <c r="HP45" s="187"/>
      <c r="HQ45" s="187"/>
      <c r="HR45" s="187"/>
      <c r="HS45" s="187"/>
      <c r="HT45" s="187"/>
      <c r="HU45" s="187"/>
      <c r="HV45" s="187"/>
      <c r="HW45" s="187"/>
      <c r="HX45" s="187"/>
      <c r="HY45" s="187"/>
      <c r="HZ45" s="187"/>
      <c r="IA45" s="187"/>
      <c r="IB45" s="187"/>
      <c r="IC45" s="187"/>
      <c r="ID45" s="187"/>
      <c r="IE45" s="187"/>
      <c r="IF45" s="187"/>
    </row>
    <row r="46" spans="1:240" ht="15.75" customHeight="1">
      <c r="A46" s="182" t="s">
        <v>60</v>
      </c>
      <c r="B46" s="188" t="s">
        <v>412</v>
      </c>
      <c r="C46" s="189">
        <v>0</v>
      </c>
      <c r="D46" s="190">
        <v>125616</v>
      </c>
      <c r="E46" s="189">
        <v>125616</v>
      </c>
      <c r="F46" s="236"/>
      <c r="G46" s="190"/>
      <c r="H46" s="190"/>
      <c r="I46" s="159"/>
      <c r="J46" s="159"/>
      <c r="K46" s="187"/>
      <c r="L46" s="187"/>
      <c r="M46" s="187"/>
      <c r="N46" s="187"/>
      <c r="O46" s="187"/>
      <c r="P46" s="187"/>
      <c r="Q46" s="187"/>
      <c r="R46" s="187"/>
      <c r="S46" s="187"/>
      <c r="T46" s="187"/>
      <c r="U46" s="187"/>
      <c r="V46" s="187"/>
      <c r="W46" s="187"/>
      <c r="X46" s="187"/>
      <c r="Y46" s="187"/>
      <c r="Z46" s="187"/>
      <c r="AA46" s="187"/>
      <c r="AB46" s="187"/>
      <c r="AC46" s="187"/>
      <c r="AD46" s="187"/>
      <c r="AE46" s="187"/>
      <c r="AF46" s="187"/>
      <c r="AG46" s="187"/>
      <c r="AH46" s="187"/>
      <c r="AI46" s="187"/>
      <c r="AJ46" s="187"/>
      <c r="AK46" s="187"/>
      <c r="AL46" s="187"/>
      <c r="AM46" s="187"/>
      <c r="AN46" s="187"/>
      <c r="AO46" s="187"/>
      <c r="AP46" s="187"/>
      <c r="AQ46" s="187"/>
      <c r="AR46" s="187"/>
      <c r="AS46" s="187"/>
      <c r="AT46" s="187"/>
      <c r="AU46" s="187"/>
      <c r="AV46" s="187"/>
      <c r="AW46" s="187"/>
      <c r="AX46" s="187"/>
      <c r="AY46" s="187"/>
      <c r="AZ46" s="187"/>
      <c r="BA46" s="187"/>
      <c r="BB46" s="187"/>
      <c r="BC46" s="187"/>
      <c r="BD46" s="187"/>
      <c r="BE46" s="187"/>
      <c r="BF46" s="187"/>
      <c r="BG46" s="187"/>
      <c r="BH46" s="187"/>
      <c r="BI46" s="187"/>
      <c r="BJ46" s="187"/>
      <c r="BK46" s="187"/>
      <c r="BL46" s="187"/>
      <c r="BM46" s="187"/>
      <c r="BN46" s="187"/>
      <c r="BO46" s="187"/>
      <c r="BP46" s="187"/>
      <c r="BQ46" s="187"/>
      <c r="BR46" s="187"/>
      <c r="BS46" s="187"/>
      <c r="BT46" s="187"/>
      <c r="BU46" s="187"/>
      <c r="BV46" s="187"/>
      <c r="BW46" s="187"/>
      <c r="BX46" s="187"/>
      <c r="BY46" s="187"/>
      <c r="BZ46" s="187"/>
      <c r="CA46" s="187"/>
      <c r="CB46" s="187"/>
      <c r="CC46" s="187"/>
      <c r="CD46" s="187"/>
      <c r="CE46" s="187"/>
      <c r="CF46" s="187"/>
      <c r="CG46" s="187"/>
      <c r="CH46" s="187"/>
      <c r="CI46" s="187"/>
      <c r="CJ46" s="187"/>
      <c r="CK46" s="187"/>
      <c r="CL46" s="187"/>
      <c r="CM46" s="187"/>
      <c r="CN46" s="187"/>
      <c r="CO46" s="187"/>
      <c r="CP46" s="187"/>
      <c r="CQ46" s="187"/>
      <c r="CR46" s="187"/>
      <c r="CS46" s="187"/>
      <c r="CT46" s="187"/>
      <c r="CU46" s="187"/>
      <c r="CV46" s="187"/>
      <c r="CW46" s="187"/>
      <c r="CX46" s="187"/>
      <c r="CY46" s="187"/>
      <c r="CZ46" s="187"/>
      <c r="DA46" s="187"/>
      <c r="DB46" s="187"/>
      <c r="DC46" s="187"/>
      <c r="DD46" s="187"/>
      <c r="DE46" s="187"/>
      <c r="DF46" s="187"/>
      <c r="DG46" s="187"/>
      <c r="DH46" s="187"/>
      <c r="DI46" s="187"/>
      <c r="DJ46" s="187"/>
      <c r="DK46" s="187"/>
      <c r="DL46" s="187"/>
      <c r="DM46" s="187"/>
      <c r="DN46" s="187"/>
      <c r="DO46" s="187"/>
      <c r="DP46" s="187"/>
      <c r="DQ46" s="187"/>
      <c r="DR46" s="187"/>
      <c r="DS46" s="187"/>
      <c r="DT46" s="187"/>
      <c r="DU46" s="187"/>
      <c r="DV46" s="187"/>
      <c r="DW46" s="187"/>
      <c r="DX46" s="187"/>
      <c r="DY46" s="187"/>
      <c r="DZ46" s="187"/>
      <c r="EA46" s="187"/>
      <c r="EB46" s="187"/>
      <c r="EC46" s="187"/>
      <c r="ED46" s="187"/>
      <c r="EE46" s="187"/>
      <c r="EF46" s="187"/>
      <c r="EG46" s="187"/>
      <c r="EH46" s="187"/>
      <c r="EI46" s="187"/>
      <c r="EJ46" s="187"/>
      <c r="EK46" s="187"/>
      <c r="EL46" s="187"/>
      <c r="EM46" s="187"/>
      <c r="EN46" s="187"/>
      <c r="EO46" s="187"/>
      <c r="EP46" s="187"/>
      <c r="EQ46" s="187"/>
      <c r="ER46" s="187"/>
      <c r="ES46" s="187"/>
      <c r="ET46" s="187"/>
      <c r="EU46" s="187"/>
      <c r="EV46" s="187"/>
      <c r="EW46" s="187"/>
      <c r="EX46" s="187"/>
      <c r="EY46" s="187"/>
      <c r="EZ46" s="187"/>
      <c r="FA46" s="187"/>
      <c r="FB46" s="187"/>
      <c r="FC46" s="187"/>
      <c r="FD46" s="187"/>
      <c r="FE46" s="187"/>
      <c r="FF46" s="187"/>
      <c r="FG46" s="187"/>
      <c r="FH46" s="187"/>
      <c r="FI46" s="187"/>
      <c r="FJ46" s="187"/>
      <c r="FK46" s="187"/>
      <c r="FL46" s="187"/>
      <c r="FM46" s="187"/>
      <c r="FN46" s="187"/>
      <c r="FO46" s="187"/>
      <c r="FP46" s="187"/>
      <c r="FQ46" s="187"/>
      <c r="FR46" s="187"/>
      <c r="FS46" s="187"/>
      <c r="FT46" s="187"/>
      <c r="FU46" s="187"/>
      <c r="FV46" s="187"/>
      <c r="FW46" s="187"/>
      <c r="FX46" s="187"/>
      <c r="FY46" s="187"/>
      <c r="FZ46" s="187"/>
      <c r="GA46" s="187"/>
      <c r="GB46" s="187"/>
      <c r="GC46" s="187"/>
      <c r="GD46" s="187"/>
      <c r="GE46" s="187"/>
      <c r="GF46" s="187"/>
      <c r="GG46" s="187"/>
      <c r="GH46" s="187"/>
      <c r="GI46" s="187"/>
      <c r="GJ46" s="187"/>
      <c r="GK46" s="187"/>
      <c r="GL46" s="187"/>
      <c r="GM46" s="187"/>
      <c r="GN46" s="187"/>
      <c r="GO46" s="187"/>
      <c r="GP46" s="187"/>
      <c r="GQ46" s="187"/>
      <c r="GR46" s="187"/>
      <c r="GS46" s="187"/>
      <c r="GT46" s="187"/>
      <c r="GU46" s="187"/>
      <c r="GV46" s="187"/>
      <c r="GW46" s="187"/>
      <c r="GX46" s="187"/>
      <c r="GY46" s="187"/>
      <c r="GZ46" s="187"/>
      <c r="HA46" s="187"/>
      <c r="HB46" s="187"/>
      <c r="HC46" s="187"/>
      <c r="HD46" s="187"/>
      <c r="HE46" s="187"/>
      <c r="HF46" s="187"/>
      <c r="HG46" s="187"/>
      <c r="HH46" s="187"/>
      <c r="HI46" s="187"/>
      <c r="HJ46" s="187"/>
      <c r="HK46" s="187"/>
      <c r="HL46" s="187"/>
      <c r="HM46" s="187"/>
      <c r="HN46" s="187"/>
      <c r="HO46" s="187"/>
      <c r="HP46" s="187"/>
      <c r="HQ46" s="187"/>
      <c r="HR46" s="187"/>
      <c r="HS46" s="187"/>
      <c r="HT46" s="187"/>
      <c r="HU46" s="187"/>
      <c r="HV46" s="187"/>
      <c r="HW46" s="187"/>
      <c r="HX46" s="187"/>
      <c r="HY46" s="187"/>
      <c r="HZ46" s="187"/>
      <c r="IA46" s="187"/>
      <c r="IB46" s="187"/>
      <c r="IC46" s="187"/>
      <c r="ID46" s="187"/>
      <c r="IE46" s="187"/>
      <c r="IF46" s="187"/>
    </row>
    <row r="47" spans="1:240" ht="15.75" customHeight="1">
      <c r="A47" s="182" t="s">
        <v>61</v>
      </c>
      <c r="B47" s="188" t="s">
        <v>413</v>
      </c>
      <c r="C47" s="189"/>
      <c r="D47" s="190">
        <v>0</v>
      </c>
      <c r="E47" s="189">
        <v>0</v>
      </c>
      <c r="F47" s="236"/>
      <c r="G47" s="190"/>
      <c r="H47" s="190"/>
      <c r="I47" s="159"/>
      <c r="J47" s="159"/>
      <c r="K47" s="187"/>
      <c r="L47" s="187"/>
      <c r="M47" s="187"/>
      <c r="N47" s="187"/>
      <c r="O47" s="187"/>
      <c r="P47" s="187"/>
      <c r="Q47" s="187"/>
      <c r="R47" s="187"/>
      <c r="S47" s="187"/>
      <c r="T47" s="187"/>
      <c r="U47" s="187"/>
      <c r="V47" s="187"/>
      <c r="W47" s="187"/>
      <c r="X47" s="187"/>
      <c r="Y47" s="187"/>
      <c r="Z47" s="187"/>
      <c r="AA47" s="187"/>
      <c r="AB47" s="187"/>
      <c r="AC47" s="187"/>
      <c r="AD47" s="187"/>
      <c r="AE47" s="187"/>
      <c r="AF47" s="187"/>
      <c r="AG47" s="187"/>
      <c r="AH47" s="187"/>
      <c r="AI47" s="187"/>
      <c r="AJ47" s="187"/>
      <c r="AK47" s="187"/>
      <c r="AL47" s="187"/>
      <c r="AM47" s="187"/>
      <c r="AN47" s="187"/>
      <c r="AO47" s="187"/>
      <c r="AP47" s="187"/>
      <c r="AQ47" s="187"/>
      <c r="AR47" s="187"/>
      <c r="AS47" s="187"/>
      <c r="AT47" s="187"/>
      <c r="AU47" s="187"/>
      <c r="AV47" s="187"/>
      <c r="AW47" s="187"/>
      <c r="AX47" s="187"/>
      <c r="AY47" s="187"/>
      <c r="AZ47" s="187"/>
      <c r="BA47" s="187"/>
      <c r="BB47" s="187"/>
      <c r="BC47" s="187"/>
      <c r="BD47" s="187"/>
      <c r="BE47" s="187"/>
      <c r="BF47" s="187"/>
      <c r="BG47" s="187"/>
      <c r="BH47" s="187"/>
      <c r="BI47" s="187"/>
      <c r="BJ47" s="187"/>
      <c r="BK47" s="187"/>
      <c r="BL47" s="187"/>
      <c r="BM47" s="187"/>
      <c r="BN47" s="187"/>
      <c r="BO47" s="187"/>
      <c r="BP47" s="187"/>
      <c r="BQ47" s="187"/>
      <c r="BR47" s="187"/>
      <c r="BS47" s="187"/>
      <c r="BT47" s="187"/>
      <c r="BU47" s="187"/>
      <c r="BV47" s="187"/>
      <c r="BW47" s="187"/>
      <c r="BX47" s="187"/>
      <c r="BY47" s="187"/>
      <c r="BZ47" s="187"/>
      <c r="CA47" s="187"/>
      <c r="CB47" s="187"/>
      <c r="CC47" s="187"/>
      <c r="CD47" s="187"/>
      <c r="CE47" s="187"/>
      <c r="CF47" s="187"/>
      <c r="CG47" s="187"/>
      <c r="CH47" s="187"/>
      <c r="CI47" s="187"/>
      <c r="CJ47" s="187"/>
      <c r="CK47" s="187"/>
      <c r="CL47" s="187"/>
      <c r="CM47" s="187"/>
      <c r="CN47" s="187"/>
      <c r="CO47" s="187"/>
      <c r="CP47" s="187"/>
      <c r="CQ47" s="187"/>
      <c r="CR47" s="187"/>
      <c r="CS47" s="187"/>
      <c r="CT47" s="187"/>
      <c r="CU47" s="187"/>
      <c r="CV47" s="187"/>
      <c r="CW47" s="187"/>
      <c r="CX47" s="187"/>
      <c r="CY47" s="187"/>
      <c r="CZ47" s="187"/>
      <c r="DA47" s="187"/>
      <c r="DB47" s="187"/>
      <c r="DC47" s="187"/>
      <c r="DD47" s="187"/>
      <c r="DE47" s="187"/>
      <c r="DF47" s="187"/>
      <c r="DG47" s="187"/>
      <c r="DH47" s="187"/>
      <c r="DI47" s="187"/>
      <c r="DJ47" s="187"/>
      <c r="DK47" s="187"/>
      <c r="DL47" s="187"/>
      <c r="DM47" s="187"/>
      <c r="DN47" s="187"/>
      <c r="DO47" s="187"/>
      <c r="DP47" s="187"/>
      <c r="DQ47" s="187"/>
      <c r="DR47" s="187"/>
      <c r="DS47" s="187"/>
      <c r="DT47" s="187"/>
      <c r="DU47" s="187"/>
      <c r="DV47" s="187"/>
      <c r="DW47" s="187"/>
      <c r="DX47" s="187"/>
      <c r="DY47" s="187"/>
      <c r="DZ47" s="187"/>
      <c r="EA47" s="187"/>
      <c r="EB47" s="187"/>
      <c r="EC47" s="187"/>
      <c r="ED47" s="187"/>
      <c r="EE47" s="187"/>
      <c r="EF47" s="187"/>
      <c r="EG47" s="187"/>
      <c r="EH47" s="187"/>
      <c r="EI47" s="187"/>
      <c r="EJ47" s="187"/>
      <c r="EK47" s="187"/>
      <c r="EL47" s="187"/>
      <c r="EM47" s="187"/>
      <c r="EN47" s="187"/>
      <c r="EO47" s="187"/>
      <c r="EP47" s="187"/>
      <c r="EQ47" s="187"/>
      <c r="ER47" s="187"/>
      <c r="ES47" s="187"/>
      <c r="ET47" s="187"/>
      <c r="EU47" s="187"/>
      <c r="EV47" s="187"/>
      <c r="EW47" s="187"/>
      <c r="EX47" s="187"/>
      <c r="EY47" s="187"/>
      <c r="EZ47" s="187"/>
      <c r="FA47" s="187"/>
      <c r="FB47" s="187"/>
      <c r="FC47" s="187"/>
      <c r="FD47" s="187"/>
      <c r="FE47" s="187"/>
      <c r="FF47" s="187"/>
      <c r="FG47" s="187"/>
      <c r="FH47" s="187"/>
      <c r="FI47" s="187"/>
      <c r="FJ47" s="187"/>
      <c r="FK47" s="187"/>
      <c r="FL47" s="187"/>
      <c r="FM47" s="187"/>
      <c r="FN47" s="187"/>
      <c r="FO47" s="187"/>
      <c r="FP47" s="187"/>
      <c r="FQ47" s="187"/>
      <c r="FR47" s="187"/>
      <c r="FS47" s="187"/>
      <c r="FT47" s="187"/>
      <c r="FU47" s="187"/>
      <c r="FV47" s="187"/>
      <c r="FW47" s="187"/>
      <c r="FX47" s="187"/>
      <c r="FY47" s="187"/>
      <c r="FZ47" s="187"/>
      <c r="GA47" s="187"/>
      <c r="GB47" s="187"/>
      <c r="GC47" s="187"/>
      <c r="GD47" s="187"/>
      <c r="GE47" s="187"/>
      <c r="GF47" s="187"/>
      <c r="GG47" s="187"/>
      <c r="GH47" s="187"/>
      <c r="GI47" s="187"/>
      <c r="GJ47" s="187"/>
      <c r="GK47" s="187"/>
      <c r="GL47" s="187"/>
      <c r="GM47" s="187"/>
      <c r="GN47" s="187"/>
      <c r="GO47" s="187"/>
      <c r="GP47" s="187"/>
      <c r="GQ47" s="187"/>
      <c r="GR47" s="187"/>
      <c r="GS47" s="187"/>
      <c r="GT47" s="187"/>
      <c r="GU47" s="187"/>
      <c r="GV47" s="187"/>
      <c r="GW47" s="187"/>
      <c r="GX47" s="187"/>
      <c r="GY47" s="187"/>
      <c r="GZ47" s="187"/>
      <c r="HA47" s="187"/>
      <c r="HB47" s="187"/>
      <c r="HC47" s="187"/>
      <c r="HD47" s="187"/>
      <c r="HE47" s="187"/>
      <c r="HF47" s="187"/>
      <c r="HG47" s="187"/>
      <c r="HH47" s="187"/>
      <c r="HI47" s="187"/>
      <c r="HJ47" s="187"/>
      <c r="HK47" s="187"/>
      <c r="HL47" s="187"/>
      <c r="HM47" s="187"/>
      <c r="HN47" s="187"/>
      <c r="HO47" s="187"/>
      <c r="HP47" s="187"/>
      <c r="HQ47" s="187"/>
      <c r="HR47" s="187"/>
      <c r="HS47" s="187"/>
      <c r="HT47" s="187"/>
      <c r="HU47" s="187"/>
      <c r="HV47" s="187"/>
      <c r="HW47" s="187"/>
      <c r="HX47" s="187"/>
      <c r="HY47" s="187"/>
      <c r="HZ47" s="187"/>
      <c r="IA47" s="187"/>
      <c r="IB47" s="187"/>
      <c r="IC47" s="187"/>
      <c r="ID47" s="187"/>
      <c r="IE47" s="187"/>
      <c r="IF47" s="187"/>
    </row>
    <row r="48" spans="1:240" ht="15.75">
      <c r="A48" s="182" t="s">
        <v>63</v>
      </c>
      <c r="B48" s="188" t="s">
        <v>414</v>
      </c>
      <c r="C48" s="189">
        <v>0</v>
      </c>
      <c r="D48" s="190">
        <v>880000</v>
      </c>
      <c r="E48" s="189">
        <v>880000</v>
      </c>
      <c r="F48" s="236"/>
      <c r="G48" s="190"/>
      <c r="H48" s="190"/>
      <c r="I48" s="159"/>
      <c r="J48" s="159"/>
      <c r="K48" s="187"/>
      <c r="L48" s="187"/>
      <c r="M48" s="187"/>
      <c r="N48" s="187"/>
      <c r="O48" s="187"/>
      <c r="P48" s="187"/>
      <c r="Q48" s="187"/>
      <c r="R48" s="187"/>
      <c r="S48" s="187"/>
      <c r="T48" s="187"/>
      <c r="U48" s="187"/>
      <c r="V48" s="187"/>
      <c r="W48" s="187"/>
      <c r="X48" s="187"/>
      <c r="Y48" s="187"/>
      <c r="Z48" s="187"/>
      <c r="AA48" s="187"/>
      <c r="AB48" s="187"/>
      <c r="AC48" s="187"/>
      <c r="AD48" s="187"/>
      <c r="AE48" s="187"/>
      <c r="AF48" s="187"/>
      <c r="AG48" s="187"/>
      <c r="AH48" s="187"/>
      <c r="AI48" s="187"/>
      <c r="AJ48" s="187"/>
      <c r="AK48" s="187"/>
      <c r="AL48" s="187"/>
      <c r="AM48" s="187"/>
      <c r="AN48" s="187"/>
      <c r="AO48" s="187"/>
      <c r="AP48" s="187"/>
      <c r="AQ48" s="187"/>
      <c r="AR48" s="187"/>
      <c r="AS48" s="187"/>
      <c r="AT48" s="187"/>
      <c r="AU48" s="187"/>
      <c r="AV48" s="187"/>
      <c r="AW48" s="187"/>
      <c r="AX48" s="187"/>
      <c r="AY48" s="187"/>
      <c r="AZ48" s="187"/>
      <c r="BA48" s="187"/>
      <c r="BB48" s="187"/>
      <c r="BC48" s="187"/>
      <c r="BD48" s="187"/>
      <c r="BE48" s="187"/>
      <c r="BF48" s="187"/>
      <c r="BG48" s="187"/>
      <c r="BH48" s="187"/>
      <c r="BI48" s="187"/>
      <c r="BJ48" s="187"/>
      <c r="BK48" s="187"/>
      <c r="BL48" s="187"/>
      <c r="BM48" s="187"/>
      <c r="BN48" s="187"/>
      <c r="BO48" s="187"/>
      <c r="BP48" s="187"/>
      <c r="BQ48" s="187"/>
      <c r="BR48" s="187"/>
      <c r="BS48" s="187"/>
      <c r="BT48" s="187"/>
      <c r="BU48" s="187"/>
      <c r="BV48" s="187"/>
      <c r="BW48" s="187"/>
      <c r="BX48" s="187"/>
      <c r="BY48" s="187"/>
      <c r="BZ48" s="187"/>
      <c r="CA48" s="187"/>
      <c r="CB48" s="187"/>
      <c r="CC48" s="187"/>
      <c r="CD48" s="187"/>
      <c r="CE48" s="187"/>
      <c r="CF48" s="187"/>
      <c r="CG48" s="187"/>
      <c r="CH48" s="187"/>
      <c r="CI48" s="187"/>
      <c r="CJ48" s="187"/>
      <c r="CK48" s="187"/>
      <c r="CL48" s="187"/>
      <c r="CM48" s="187"/>
      <c r="CN48" s="187"/>
      <c r="CO48" s="187"/>
      <c r="CP48" s="187"/>
      <c r="CQ48" s="187"/>
      <c r="CR48" s="187"/>
      <c r="CS48" s="187"/>
      <c r="CT48" s="187"/>
      <c r="CU48" s="187"/>
      <c r="CV48" s="187"/>
      <c r="CW48" s="187"/>
      <c r="CX48" s="187"/>
      <c r="CY48" s="187"/>
      <c r="CZ48" s="187"/>
      <c r="DA48" s="187"/>
      <c r="DB48" s="187"/>
      <c r="DC48" s="187"/>
      <c r="DD48" s="187"/>
      <c r="DE48" s="187"/>
      <c r="DF48" s="187"/>
      <c r="DG48" s="187"/>
      <c r="DH48" s="187"/>
      <c r="DI48" s="187"/>
      <c r="DJ48" s="187"/>
      <c r="DK48" s="187"/>
      <c r="DL48" s="187"/>
      <c r="DM48" s="187"/>
      <c r="DN48" s="187"/>
      <c r="DO48" s="187"/>
      <c r="DP48" s="187"/>
      <c r="DQ48" s="187"/>
      <c r="DR48" s="187"/>
      <c r="DS48" s="187"/>
      <c r="DT48" s="187"/>
      <c r="DU48" s="187"/>
      <c r="DV48" s="187"/>
      <c r="DW48" s="187"/>
      <c r="DX48" s="187"/>
      <c r="DY48" s="187"/>
      <c r="DZ48" s="187"/>
      <c r="EA48" s="187"/>
      <c r="EB48" s="187"/>
      <c r="EC48" s="187"/>
      <c r="ED48" s="187"/>
      <c r="EE48" s="187"/>
      <c r="EF48" s="187"/>
      <c r="EG48" s="187"/>
      <c r="EH48" s="187"/>
      <c r="EI48" s="187"/>
      <c r="EJ48" s="187"/>
      <c r="EK48" s="187"/>
      <c r="EL48" s="187"/>
      <c r="EM48" s="187"/>
      <c r="EN48" s="187"/>
      <c r="EO48" s="187"/>
      <c r="EP48" s="187"/>
      <c r="EQ48" s="187"/>
      <c r="ER48" s="187"/>
      <c r="ES48" s="187"/>
      <c r="ET48" s="187"/>
      <c r="EU48" s="187"/>
      <c r="EV48" s="187"/>
      <c r="EW48" s="187"/>
      <c r="EX48" s="187"/>
      <c r="EY48" s="187"/>
      <c r="EZ48" s="187"/>
      <c r="FA48" s="187"/>
      <c r="FB48" s="187"/>
      <c r="FC48" s="187"/>
      <c r="FD48" s="187"/>
      <c r="FE48" s="187"/>
      <c r="FF48" s="187"/>
      <c r="FG48" s="187"/>
      <c r="FH48" s="187"/>
      <c r="FI48" s="187"/>
      <c r="FJ48" s="187"/>
      <c r="FK48" s="187"/>
      <c r="FL48" s="187"/>
      <c r="FM48" s="187"/>
      <c r="FN48" s="187"/>
      <c r="FO48" s="187"/>
      <c r="FP48" s="187"/>
      <c r="FQ48" s="187"/>
      <c r="FR48" s="187"/>
      <c r="FS48" s="187"/>
      <c r="FT48" s="187"/>
      <c r="FU48" s="187"/>
      <c r="FV48" s="187"/>
      <c r="FW48" s="187"/>
      <c r="FX48" s="187"/>
      <c r="FY48" s="187"/>
      <c r="FZ48" s="187"/>
      <c r="GA48" s="187"/>
      <c r="GB48" s="187"/>
      <c r="GC48" s="187"/>
      <c r="GD48" s="187"/>
      <c r="GE48" s="187"/>
      <c r="GF48" s="187"/>
      <c r="GG48" s="187"/>
      <c r="GH48" s="187"/>
      <c r="GI48" s="187"/>
      <c r="GJ48" s="187"/>
      <c r="GK48" s="187"/>
      <c r="GL48" s="187"/>
      <c r="GM48" s="187"/>
      <c r="GN48" s="187"/>
      <c r="GO48" s="187"/>
      <c r="GP48" s="187"/>
      <c r="GQ48" s="187"/>
      <c r="GR48" s="187"/>
      <c r="GS48" s="187"/>
      <c r="GT48" s="187"/>
      <c r="GU48" s="187"/>
      <c r="GV48" s="187"/>
      <c r="GW48" s="187"/>
      <c r="GX48" s="187"/>
      <c r="GY48" s="187"/>
      <c r="GZ48" s="187"/>
      <c r="HA48" s="187"/>
      <c r="HB48" s="187"/>
      <c r="HC48" s="187"/>
      <c r="HD48" s="187"/>
      <c r="HE48" s="187"/>
      <c r="HF48" s="187"/>
      <c r="HG48" s="187"/>
      <c r="HH48" s="187"/>
      <c r="HI48" s="187"/>
      <c r="HJ48" s="187"/>
      <c r="HK48" s="187"/>
      <c r="HL48" s="187"/>
      <c r="HM48" s="187"/>
      <c r="HN48" s="187"/>
      <c r="HO48" s="187"/>
      <c r="HP48" s="187"/>
      <c r="HQ48" s="187"/>
      <c r="HR48" s="187"/>
      <c r="HS48" s="187"/>
      <c r="HT48" s="187"/>
      <c r="HU48" s="187"/>
      <c r="HV48" s="187"/>
      <c r="HW48" s="187"/>
      <c r="HX48" s="187"/>
      <c r="HY48" s="187"/>
      <c r="HZ48" s="187"/>
      <c r="IA48" s="187"/>
      <c r="IB48" s="187"/>
      <c r="IC48" s="187"/>
      <c r="ID48" s="187"/>
      <c r="IE48" s="187"/>
      <c r="IF48" s="187"/>
    </row>
    <row r="49" spans="1:240" ht="15.75">
      <c r="A49" s="182" t="s">
        <v>148</v>
      </c>
      <c r="B49" s="188" t="s">
        <v>415</v>
      </c>
      <c r="C49" s="189"/>
      <c r="D49" s="190">
        <v>1300</v>
      </c>
      <c r="E49" s="189">
        <v>1300</v>
      </c>
      <c r="F49" s="236"/>
      <c r="G49" s="190"/>
      <c r="H49" s="190"/>
      <c r="I49" s="159"/>
      <c r="J49" s="230"/>
      <c r="K49" s="187"/>
      <c r="L49" s="187"/>
      <c r="M49" s="187"/>
      <c r="N49" s="187"/>
      <c r="O49" s="187"/>
      <c r="P49" s="187"/>
      <c r="Q49" s="187"/>
      <c r="R49" s="187"/>
      <c r="S49" s="187"/>
      <c r="T49" s="187"/>
      <c r="U49" s="187"/>
      <c r="V49" s="187"/>
      <c r="W49" s="187"/>
      <c r="X49" s="187"/>
      <c r="Y49" s="187"/>
      <c r="Z49" s="187"/>
      <c r="AA49" s="187"/>
      <c r="AB49" s="187"/>
      <c r="AC49" s="187"/>
      <c r="AD49" s="187"/>
      <c r="AE49" s="187"/>
      <c r="AF49" s="187"/>
      <c r="AG49" s="187"/>
      <c r="AH49" s="187"/>
      <c r="AI49" s="187"/>
      <c r="AJ49" s="187"/>
      <c r="AK49" s="187"/>
      <c r="AL49" s="187"/>
      <c r="AM49" s="187"/>
      <c r="AN49" s="187"/>
      <c r="AO49" s="187"/>
      <c r="AP49" s="187"/>
      <c r="AQ49" s="187"/>
      <c r="AR49" s="187"/>
      <c r="AS49" s="187"/>
      <c r="AT49" s="187"/>
      <c r="AU49" s="187"/>
      <c r="AV49" s="187"/>
      <c r="AW49" s="187"/>
      <c r="AX49" s="187"/>
      <c r="AY49" s="187"/>
      <c r="AZ49" s="187"/>
      <c r="BA49" s="187"/>
      <c r="BB49" s="187"/>
      <c r="BC49" s="187"/>
      <c r="BD49" s="187"/>
      <c r="BE49" s="187"/>
      <c r="BF49" s="187"/>
      <c r="BG49" s="187"/>
      <c r="BH49" s="187"/>
      <c r="BI49" s="187"/>
      <c r="BJ49" s="187"/>
      <c r="BK49" s="187"/>
      <c r="BL49" s="187"/>
      <c r="BM49" s="187"/>
      <c r="BN49" s="187"/>
      <c r="BO49" s="187"/>
      <c r="BP49" s="187"/>
      <c r="BQ49" s="187"/>
      <c r="BR49" s="187"/>
      <c r="BS49" s="187"/>
      <c r="BT49" s="187"/>
      <c r="BU49" s="187"/>
      <c r="BV49" s="187"/>
      <c r="BW49" s="187"/>
      <c r="BX49" s="187"/>
      <c r="BY49" s="187"/>
      <c r="BZ49" s="187"/>
      <c r="CA49" s="187"/>
      <c r="CB49" s="187"/>
      <c r="CC49" s="187"/>
      <c r="CD49" s="187"/>
      <c r="CE49" s="187"/>
      <c r="CF49" s="187"/>
      <c r="CG49" s="187"/>
      <c r="CH49" s="187"/>
      <c r="CI49" s="187"/>
      <c r="CJ49" s="187"/>
      <c r="CK49" s="187"/>
      <c r="CL49" s="187"/>
      <c r="CM49" s="187"/>
      <c r="CN49" s="187"/>
      <c r="CO49" s="187"/>
      <c r="CP49" s="187"/>
      <c r="CQ49" s="187"/>
      <c r="CR49" s="187"/>
      <c r="CS49" s="187"/>
      <c r="CT49" s="187"/>
      <c r="CU49" s="187"/>
      <c r="CV49" s="187"/>
      <c r="CW49" s="187"/>
      <c r="CX49" s="187"/>
      <c r="CY49" s="187"/>
      <c r="CZ49" s="187"/>
      <c r="DA49" s="187"/>
      <c r="DB49" s="187"/>
      <c r="DC49" s="187"/>
      <c r="DD49" s="187"/>
      <c r="DE49" s="187"/>
      <c r="DF49" s="187"/>
      <c r="DG49" s="187"/>
      <c r="DH49" s="187"/>
      <c r="DI49" s="187"/>
      <c r="DJ49" s="187"/>
      <c r="DK49" s="187"/>
      <c r="DL49" s="187"/>
      <c r="DM49" s="187"/>
      <c r="DN49" s="187"/>
      <c r="DO49" s="187"/>
      <c r="DP49" s="187"/>
      <c r="DQ49" s="187"/>
      <c r="DR49" s="187"/>
      <c r="DS49" s="187"/>
      <c r="DT49" s="187"/>
      <c r="DU49" s="187"/>
      <c r="DV49" s="187"/>
      <c r="DW49" s="187"/>
      <c r="DX49" s="187"/>
      <c r="DY49" s="187"/>
      <c r="DZ49" s="187"/>
      <c r="EA49" s="187"/>
      <c r="EB49" s="187"/>
      <c r="EC49" s="187"/>
      <c r="ED49" s="187"/>
      <c r="EE49" s="187"/>
      <c r="EF49" s="187"/>
      <c r="EG49" s="187"/>
      <c r="EH49" s="187"/>
      <c r="EI49" s="187"/>
      <c r="EJ49" s="187"/>
      <c r="EK49" s="187"/>
      <c r="EL49" s="187"/>
      <c r="EM49" s="187"/>
      <c r="EN49" s="187"/>
      <c r="EO49" s="187"/>
      <c r="EP49" s="187"/>
      <c r="EQ49" s="187"/>
      <c r="ER49" s="187"/>
      <c r="ES49" s="187"/>
      <c r="ET49" s="187"/>
      <c r="EU49" s="187"/>
      <c r="EV49" s="187"/>
      <c r="EW49" s="187"/>
      <c r="EX49" s="187"/>
      <c r="EY49" s="187"/>
      <c r="EZ49" s="187"/>
      <c r="FA49" s="187"/>
      <c r="FB49" s="187"/>
      <c r="FC49" s="187"/>
      <c r="FD49" s="187"/>
      <c r="FE49" s="187"/>
      <c r="FF49" s="187"/>
      <c r="FG49" s="187"/>
      <c r="FH49" s="187"/>
      <c r="FI49" s="187"/>
      <c r="FJ49" s="187"/>
      <c r="FK49" s="187"/>
      <c r="FL49" s="187"/>
      <c r="FM49" s="187"/>
      <c r="FN49" s="187"/>
      <c r="FO49" s="187"/>
      <c r="FP49" s="187"/>
      <c r="FQ49" s="187"/>
      <c r="FR49" s="187"/>
      <c r="FS49" s="187"/>
      <c r="FT49" s="187"/>
      <c r="FU49" s="187"/>
      <c r="FV49" s="187"/>
      <c r="FW49" s="187"/>
      <c r="FX49" s="187"/>
      <c r="FY49" s="187"/>
      <c r="FZ49" s="187"/>
      <c r="GA49" s="187"/>
      <c r="GB49" s="187"/>
      <c r="GC49" s="187"/>
      <c r="GD49" s="187"/>
      <c r="GE49" s="187"/>
      <c r="GF49" s="187"/>
      <c r="GG49" s="187"/>
      <c r="GH49" s="187"/>
      <c r="GI49" s="187"/>
      <c r="GJ49" s="187"/>
      <c r="GK49" s="187"/>
      <c r="GL49" s="187"/>
      <c r="GM49" s="187"/>
      <c r="GN49" s="187"/>
      <c r="GO49" s="187"/>
      <c r="GP49" s="187"/>
      <c r="GQ49" s="187"/>
      <c r="GR49" s="187"/>
      <c r="GS49" s="187"/>
      <c r="GT49" s="187"/>
      <c r="GU49" s="187"/>
      <c r="GV49" s="187"/>
      <c r="GW49" s="187"/>
      <c r="GX49" s="187"/>
      <c r="GY49" s="187"/>
      <c r="GZ49" s="187"/>
      <c r="HA49" s="187"/>
      <c r="HB49" s="187"/>
      <c r="HC49" s="187"/>
      <c r="HD49" s="187"/>
      <c r="HE49" s="187"/>
      <c r="HF49" s="187"/>
      <c r="HG49" s="187"/>
      <c r="HH49" s="187"/>
      <c r="HI49" s="187"/>
      <c r="HJ49" s="187"/>
      <c r="HK49" s="187"/>
      <c r="HL49" s="187"/>
      <c r="HM49" s="187"/>
      <c r="HN49" s="187"/>
      <c r="HO49" s="187"/>
      <c r="HP49" s="187"/>
      <c r="HQ49" s="187"/>
      <c r="HR49" s="187"/>
      <c r="HS49" s="187"/>
      <c r="HT49" s="187"/>
      <c r="HU49" s="187"/>
      <c r="HV49" s="187"/>
      <c r="HW49" s="187"/>
      <c r="HX49" s="187"/>
      <c r="HY49" s="187"/>
      <c r="HZ49" s="187"/>
      <c r="IA49" s="187"/>
      <c r="IB49" s="187"/>
      <c r="IC49" s="187"/>
      <c r="ID49" s="187"/>
      <c r="IE49" s="187"/>
      <c r="IF49" s="187"/>
    </row>
    <row r="50" spans="1:240" ht="15.75">
      <c r="A50" s="211" t="s">
        <v>150</v>
      </c>
      <c r="B50" s="212" t="s">
        <v>416</v>
      </c>
      <c r="C50" s="213"/>
      <c r="D50" s="214">
        <v>16100</v>
      </c>
      <c r="E50" s="213">
        <v>16100</v>
      </c>
      <c r="F50" s="237"/>
      <c r="G50" s="214"/>
      <c r="H50" s="214"/>
      <c r="I50" s="216"/>
      <c r="J50" s="217"/>
      <c r="K50" s="187"/>
      <c r="L50" s="187"/>
      <c r="M50" s="187"/>
      <c r="N50" s="187"/>
      <c r="O50" s="187"/>
      <c r="P50" s="187"/>
      <c r="Q50" s="187"/>
      <c r="R50" s="187"/>
      <c r="S50" s="187"/>
      <c r="T50" s="187"/>
      <c r="U50" s="187"/>
      <c r="V50" s="187"/>
      <c r="W50" s="187"/>
      <c r="X50" s="187"/>
      <c r="Y50" s="187"/>
      <c r="Z50" s="187"/>
      <c r="AA50" s="187"/>
      <c r="AB50" s="187"/>
      <c r="AC50" s="187"/>
      <c r="AD50" s="187"/>
      <c r="AE50" s="187"/>
      <c r="AF50" s="187"/>
      <c r="AG50" s="187"/>
      <c r="AH50" s="187"/>
      <c r="AI50" s="187"/>
      <c r="AJ50" s="187"/>
      <c r="AK50" s="187"/>
      <c r="AL50" s="187"/>
      <c r="AM50" s="187"/>
      <c r="AN50" s="187"/>
      <c r="AO50" s="187"/>
      <c r="AP50" s="187"/>
      <c r="AQ50" s="187"/>
      <c r="AR50" s="187"/>
      <c r="AS50" s="187"/>
      <c r="AT50" s="187"/>
      <c r="AU50" s="187"/>
      <c r="AV50" s="187"/>
      <c r="AW50" s="187"/>
      <c r="AX50" s="187"/>
      <c r="AY50" s="187"/>
      <c r="AZ50" s="187"/>
      <c r="BA50" s="187"/>
      <c r="BB50" s="187"/>
      <c r="BC50" s="187"/>
      <c r="BD50" s="187"/>
      <c r="BE50" s="187"/>
      <c r="BF50" s="187"/>
      <c r="BG50" s="187"/>
      <c r="BH50" s="187"/>
      <c r="BI50" s="187"/>
      <c r="BJ50" s="187"/>
      <c r="BK50" s="187"/>
      <c r="BL50" s="187"/>
      <c r="BM50" s="187"/>
      <c r="BN50" s="187"/>
      <c r="BO50" s="187"/>
      <c r="BP50" s="187"/>
      <c r="BQ50" s="187"/>
      <c r="BR50" s="187"/>
      <c r="BS50" s="187"/>
      <c r="BT50" s="187"/>
      <c r="BU50" s="187"/>
      <c r="BV50" s="187"/>
      <c r="BW50" s="187"/>
      <c r="BX50" s="187"/>
      <c r="BY50" s="187"/>
      <c r="BZ50" s="187"/>
      <c r="CA50" s="187"/>
      <c r="CB50" s="187"/>
      <c r="CC50" s="187"/>
      <c r="CD50" s="187"/>
      <c r="CE50" s="187"/>
      <c r="CF50" s="187"/>
      <c r="CG50" s="187"/>
      <c r="CH50" s="187"/>
      <c r="CI50" s="187"/>
      <c r="CJ50" s="187"/>
      <c r="CK50" s="187"/>
      <c r="CL50" s="187"/>
      <c r="CM50" s="187"/>
      <c r="CN50" s="187"/>
      <c r="CO50" s="187"/>
      <c r="CP50" s="187"/>
      <c r="CQ50" s="187"/>
      <c r="CR50" s="187"/>
      <c r="CS50" s="187"/>
      <c r="CT50" s="187"/>
      <c r="CU50" s="187"/>
      <c r="CV50" s="187"/>
      <c r="CW50" s="187"/>
      <c r="CX50" s="187"/>
      <c r="CY50" s="187"/>
      <c r="CZ50" s="187"/>
      <c r="DA50" s="187"/>
      <c r="DB50" s="187"/>
      <c r="DC50" s="187"/>
      <c r="DD50" s="187"/>
      <c r="DE50" s="187"/>
      <c r="DF50" s="187"/>
      <c r="DG50" s="187"/>
      <c r="DH50" s="187"/>
      <c r="DI50" s="187"/>
      <c r="DJ50" s="187"/>
      <c r="DK50" s="187"/>
      <c r="DL50" s="187"/>
      <c r="DM50" s="187"/>
      <c r="DN50" s="187"/>
      <c r="DO50" s="187"/>
      <c r="DP50" s="187"/>
      <c r="DQ50" s="187"/>
      <c r="DR50" s="187"/>
      <c r="DS50" s="187"/>
      <c r="DT50" s="187"/>
      <c r="DU50" s="187"/>
      <c r="DV50" s="187"/>
      <c r="DW50" s="187"/>
      <c r="DX50" s="187"/>
      <c r="DY50" s="187"/>
      <c r="DZ50" s="187"/>
      <c r="EA50" s="187"/>
      <c r="EB50" s="187"/>
      <c r="EC50" s="187"/>
      <c r="ED50" s="187"/>
      <c r="EE50" s="187"/>
      <c r="EF50" s="187"/>
      <c r="EG50" s="187"/>
      <c r="EH50" s="187"/>
      <c r="EI50" s="187"/>
      <c r="EJ50" s="187"/>
      <c r="EK50" s="187"/>
      <c r="EL50" s="187"/>
      <c r="EM50" s="187"/>
      <c r="EN50" s="187"/>
      <c r="EO50" s="187"/>
      <c r="EP50" s="187"/>
      <c r="EQ50" s="187"/>
      <c r="ER50" s="187"/>
      <c r="ES50" s="187"/>
      <c r="ET50" s="187"/>
      <c r="EU50" s="187"/>
      <c r="EV50" s="187"/>
      <c r="EW50" s="187"/>
      <c r="EX50" s="187"/>
      <c r="EY50" s="187"/>
      <c r="EZ50" s="187"/>
      <c r="FA50" s="187"/>
      <c r="FB50" s="187"/>
      <c r="FC50" s="187"/>
      <c r="FD50" s="187"/>
      <c r="FE50" s="187"/>
      <c r="FF50" s="187"/>
      <c r="FG50" s="187"/>
      <c r="FH50" s="187"/>
      <c r="FI50" s="187"/>
      <c r="FJ50" s="187"/>
      <c r="FK50" s="187"/>
      <c r="FL50" s="187"/>
      <c r="FM50" s="187"/>
      <c r="FN50" s="187"/>
      <c r="FO50" s="187"/>
      <c r="FP50" s="187"/>
      <c r="FQ50" s="187"/>
      <c r="FR50" s="187"/>
      <c r="FS50" s="187"/>
      <c r="FT50" s="187"/>
      <c r="FU50" s="187"/>
      <c r="FV50" s="187"/>
      <c r="FW50" s="187"/>
      <c r="FX50" s="187"/>
      <c r="FY50" s="187"/>
      <c r="FZ50" s="187"/>
      <c r="GA50" s="187"/>
      <c r="GB50" s="187"/>
      <c r="GC50" s="187"/>
      <c r="GD50" s="187"/>
      <c r="GE50" s="187"/>
      <c r="GF50" s="187"/>
      <c r="GG50" s="187"/>
      <c r="GH50" s="187"/>
      <c r="GI50" s="187"/>
      <c r="GJ50" s="187"/>
      <c r="GK50" s="187"/>
      <c r="GL50" s="187"/>
      <c r="GM50" s="187"/>
      <c r="GN50" s="187"/>
      <c r="GO50" s="187"/>
      <c r="GP50" s="187"/>
      <c r="GQ50" s="187"/>
      <c r="GR50" s="187"/>
      <c r="GS50" s="187"/>
      <c r="GT50" s="187"/>
      <c r="GU50" s="187"/>
      <c r="GV50" s="187"/>
      <c r="GW50" s="187"/>
      <c r="GX50" s="187"/>
      <c r="GY50" s="187"/>
      <c r="GZ50" s="187"/>
      <c r="HA50" s="187"/>
      <c r="HB50" s="187"/>
      <c r="HC50" s="187"/>
      <c r="HD50" s="187"/>
      <c r="HE50" s="187"/>
      <c r="HF50" s="187"/>
      <c r="HG50" s="187"/>
      <c r="HH50" s="187"/>
      <c r="HI50" s="187"/>
      <c r="HJ50" s="187"/>
      <c r="HK50" s="187"/>
      <c r="HL50" s="187"/>
      <c r="HM50" s="187"/>
      <c r="HN50" s="187"/>
      <c r="HO50" s="187"/>
      <c r="HP50" s="187"/>
      <c r="HQ50" s="187"/>
      <c r="HR50" s="187"/>
      <c r="HS50" s="187"/>
      <c r="HT50" s="187"/>
      <c r="HU50" s="187"/>
      <c r="HV50" s="187"/>
      <c r="HW50" s="187"/>
      <c r="HX50" s="187"/>
      <c r="HY50" s="187"/>
      <c r="HZ50" s="187"/>
      <c r="IA50" s="187"/>
      <c r="IB50" s="187"/>
      <c r="IC50" s="187"/>
      <c r="ID50" s="187"/>
      <c r="IE50" s="187"/>
      <c r="IF50" s="187"/>
    </row>
    <row r="51" spans="1:240" ht="15.75">
      <c r="A51" s="211" t="s">
        <v>417</v>
      </c>
      <c r="B51" s="212" t="s">
        <v>418</v>
      </c>
      <c r="C51" s="213"/>
      <c r="D51" s="214"/>
      <c r="E51" s="213"/>
      <c r="F51" s="237"/>
      <c r="G51" s="214">
        <v>6400</v>
      </c>
      <c r="H51" s="214"/>
      <c r="I51" s="216"/>
      <c r="J51" s="217"/>
      <c r="K51" s="187"/>
      <c r="L51" s="187"/>
      <c r="M51" s="187"/>
      <c r="N51" s="187"/>
      <c r="O51" s="187"/>
      <c r="P51" s="187"/>
      <c r="Q51" s="187"/>
      <c r="R51" s="187"/>
      <c r="S51" s="187"/>
      <c r="T51" s="187"/>
      <c r="U51" s="187"/>
      <c r="V51" s="187"/>
      <c r="W51" s="187"/>
      <c r="X51" s="187"/>
      <c r="Y51" s="187"/>
      <c r="Z51" s="187"/>
      <c r="AA51" s="187"/>
      <c r="AB51" s="187"/>
      <c r="AC51" s="187"/>
      <c r="AD51" s="187"/>
      <c r="AE51" s="187"/>
      <c r="AF51" s="187"/>
      <c r="AG51" s="187"/>
      <c r="AH51" s="187"/>
      <c r="AI51" s="187"/>
      <c r="AJ51" s="187"/>
      <c r="AK51" s="187"/>
      <c r="AL51" s="187"/>
      <c r="AM51" s="187"/>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7"/>
      <c r="BQ51" s="187"/>
      <c r="BR51" s="187"/>
      <c r="BS51" s="187"/>
      <c r="BT51" s="187"/>
      <c r="BU51" s="187"/>
      <c r="BV51" s="187"/>
      <c r="BW51" s="187"/>
      <c r="BX51" s="187"/>
      <c r="BY51" s="187"/>
      <c r="BZ51" s="187"/>
      <c r="CA51" s="187"/>
      <c r="CB51" s="187"/>
      <c r="CC51" s="187"/>
      <c r="CD51" s="187"/>
      <c r="CE51" s="187"/>
      <c r="CF51" s="187"/>
      <c r="CG51" s="187"/>
      <c r="CH51" s="187"/>
      <c r="CI51" s="187"/>
      <c r="CJ51" s="187"/>
      <c r="CK51" s="187"/>
      <c r="CL51" s="187"/>
      <c r="CM51" s="187"/>
      <c r="CN51" s="187"/>
      <c r="CO51" s="187"/>
      <c r="CP51" s="187"/>
      <c r="CQ51" s="187"/>
      <c r="CR51" s="187"/>
      <c r="CS51" s="187"/>
      <c r="CT51" s="187"/>
      <c r="CU51" s="187"/>
      <c r="CV51" s="187"/>
      <c r="CW51" s="187"/>
      <c r="CX51" s="187"/>
      <c r="CY51" s="187"/>
      <c r="CZ51" s="187"/>
      <c r="DA51" s="187"/>
      <c r="DB51" s="187"/>
      <c r="DC51" s="187"/>
      <c r="DD51" s="187"/>
      <c r="DE51" s="187"/>
      <c r="DF51" s="187"/>
      <c r="DG51" s="187"/>
      <c r="DH51" s="187"/>
      <c r="DI51" s="187"/>
      <c r="DJ51" s="187"/>
      <c r="DK51" s="187"/>
      <c r="DL51" s="187"/>
      <c r="DM51" s="187"/>
      <c r="DN51" s="187"/>
      <c r="DO51" s="187"/>
      <c r="DP51" s="187"/>
      <c r="DQ51" s="187"/>
      <c r="DR51" s="187"/>
      <c r="DS51" s="187"/>
      <c r="DT51" s="187"/>
      <c r="DU51" s="187"/>
      <c r="DV51" s="187"/>
      <c r="DW51" s="187"/>
      <c r="DX51" s="187"/>
      <c r="DY51" s="187"/>
      <c r="DZ51" s="187"/>
      <c r="EA51" s="187"/>
      <c r="EB51" s="187"/>
      <c r="EC51" s="187"/>
      <c r="ED51" s="187"/>
      <c r="EE51" s="187"/>
      <c r="EF51" s="187"/>
      <c r="EG51" s="187"/>
      <c r="EH51" s="187"/>
      <c r="EI51" s="187"/>
      <c r="EJ51" s="187"/>
      <c r="EK51" s="187"/>
      <c r="EL51" s="187"/>
      <c r="EM51" s="187"/>
      <c r="EN51" s="187"/>
      <c r="EO51" s="187"/>
      <c r="EP51" s="187"/>
      <c r="EQ51" s="187"/>
      <c r="ER51" s="187"/>
      <c r="ES51" s="187"/>
      <c r="ET51" s="187"/>
      <c r="EU51" s="187"/>
      <c r="EV51" s="187"/>
      <c r="EW51" s="187"/>
      <c r="EX51" s="187"/>
      <c r="EY51" s="187"/>
      <c r="EZ51" s="187"/>
      <c r="FA51" s="187"/>
      <c r="FB51" s="187"/>
      <c r="FC51" s="187"/>
      <c r="FD51" s="187"/>
      <c r="FE51" s="187"/>
      <c r="FF51" s="187"/>
      <c r="FG51" s="187"/>
      <c r="FH51" s="187"/>
      <c r="FI51" s="187"/>
      <c r="FJ51" s="187"/>
      <c r="FK51" s="187"/>
      <c r="FL51" s="187"/>
      <c r="FM51" s="187"/>
      <c r="FN51" s="187"/>
      <c r="FO51" s="187"/>
      <c r="FP51" s="187"/>
      <c r="FQ51" s="187"/>
      <c r="FR51" s="187"/>
      <c r="FS51" s="187"/>
      <c r="FT51" s="187"/>
      <c r="FU51" s="187"/>
      <c r="FV51" s="187"/>
      <c r="FW51" s="187"/>
      <c r="FX51" s="187"/>
      <c r="FY51" s="187"/>
      <c r="FZ51" s="187"/>
      <c r="GA51" s="187"/>
      <c r="GB51" s="187"/>
      <c r="GC51" s="187"/>
      <c r="GD51" s="187"/>
      <c r="GE51" s="187"/>
      <c r="GF51" s="187"/>
      <c r="GG51" s="187"/>
      <c r="GH51" s="187"/>
      <c r="GI51" s="187"/>
      <c r="GJ51" s="187"/>
      <c r="GK51" s="187"/>
      <c r="GL51" s="187"/>
      <c r="GM51" s="187"/>
      <c r="GN51" s="187"/>
      <c r="GO51" s="187"/>
      <c r="GP51" s="187"/>
      <c r="GQ51" s="187"/>
      <c r="GR51" s="187"/>
      <c r="GS51" s="187"/>
      <c r="GT51" s="187"/>
      <c r="GU51" s="187"/>
      <c r="GV51" s="187"/>
      <c r="GW51" s="187"/>
      <c r="GX51" s="187"/>
      <c r="GY51" s="187"/>
      <c r="GZ51" s="187"/>
      <c r="HA51" s="187"/>
      <c r="HB51" s="187"/>
      <c r="HC51" s="187"/>
      <c r="HD51" s="187"/>
      <c r="HE51" s="187"/>
      <c r="HF51" s="187"/>
      <c r="HG51" s="187"/>
      <c r="HH51" s="187"/>
      <c r="HI51" s="187"/>
      <c r="HJ51" s="187"/>
      <c r="HK51" s="187"/>
      <c r="HL51" s="187"/>
      <c r="HM51" s="187"/>
      <c r="HN51" s="187"/>
      <c r="HO51" s="187"/>
      <c r="HP51" s="187"/>
      <c r="HQ51" s="187"/>
      <c r="HR51" s="187"/>
      <c r="HS51" s="187"/>
      <c r="HT51" s="187"/>
      <c r="HU51" s="187"/>
      <c r="HV51" s="187"/>
      <c r="HW51" s="187"/>
      <c r="HX51" s="187"/>
      <c r="HY51" s="187"/>
      <c r="HZ51" s="187"/>
      <c r="IA51" s="187"/>
      <c r="IB51" s="187"/>
      <c r="IC51" s="187"/>
      <c r="ID51" s="187"/>
      <c r="IE51" s="187"/>
      <c r="IF51" s="187"/>
    </row>
    <row r="52" spans="1:240" ht="15.75">
      <c r="A52" s="356"/>
      <c r="B52" s="356"/>
      <c r="C52" s="218"/>
      <c r="D52" s="219"/>
      <c r="E52" s="238"/>
      <c r="F52" s="238"/>
      <c r="G52" s="219"/>
      <c r="H52" s="219"/>
      <c r="I52" s="221"/>
      <c r="J52" s="221"/>
      <c r="K52" s="187"/>
      <c r="L52" s="187"/>
      <c r="M52" s="187"/>
      <c r="N52" s="187"/>
      <c r="O52" s="187"/>
      <c r="P52" s="187"/>
      <c r="Q52" s="187"/>
      <c r="R52" s="187"/>
      <c r="S52" s="187"/>
      <c r="T52" s="187"/>
      <c r="U52" s="187"/>
      <c r="V52" s="187"/>
      <c r="W52" s="187"/>
      <c r="X52" s="187"/>
      <c r="Y52" s="187"/>
      <c r="Z52" s="187"/>
      <c r="AA52" s="187"/>
      <c r="AB52" s="187"/>
      <c r="AC52" s="187"/>
      <c r="AD52" s="187"/>
      <c r="AE52" s="187"/>
      <c r="AF52" s="187"/>
      <c r="AG52" s="187"/>
      <c r="AH52" s="187"/>
      <c r="AI52" s="187"/>
      <c r="AJ52" s="187"/>
      <c r="AK52" s="187"/>
      <c r="AL52" s="187"/>
      <c r="AM52" s="187"/>
      <c r="AN52" s="187"/>
      <c r="AO52" s="187"/>
      <c r="AP52" s="187"/>
      <c r="AQ52" s="187"/>
      <c r="AR52" s="187"/>
      <c r="AS52" s="187"/>
      <c r="AT52" s="187"/>
      <c r="AU52" s="187"/>
      <c r="AV52" s="187"/>
      <c r="AW52" s="187"/>
      <c r="AX52" s="187"/>
      <c r="AY52" s="187"/>
      <c r="AZ52" s="187"/>
      <c r="BA52" s="187"/>
      <c r="BB52" s="187"/>
      <c r="BC52" s="187"/>
      <c r="BD52" s="187"/>
      <c r="BE52" s="187"/>
      <c r="BF52" s="187"/>
      <c r="BG52" s="187"/>
      <c r="BH52" s="187"/>
      <c r="BI52" s="187"/>
      <c r="BJ52" s="187"/>
      <c r="BK52" s="187"/>
      <c r="BL52" s="187"/>
      <c r="BM52" s="187"/>
      <c r="BN52" s="187"/>
      <c r="BO52" s="187"/>
      <c r="BP52" s="187"/>
      <c r="BQ52" s="187"/>
      <c r="BR52" s="187"/>
      <c r="BS52" s="187"/>
      <c r="BT52" s="187"/>
      <c r="BU52" s="187"/>
      <c r="BV52" s="187"/>
      <c r="BW52" s="187"/>
      <c r="BX52" s="187"/>
      <c r="BY52" s="187"/>
      <c r="BZ52" s="187"/>
      <c r="CA52" s="187"/>
      <c r="CB52" s="187"/>
      <c r="CC52" s="187"/>
      <c r="CD52" s="187"/>
      <c r="CE52" s="187"/>
      <c r="CF52" s="187"/>
      <c r="CG52" s="187"/>
      <c r="CH52" s="187"/>
      <c r="CI52" s="187"/>
      <c r="CJ52" s="187"/>
      <c r="CK52" s="187"/>
      <c r="CL52" s="187"/>
      <c r="CM52" s="187"/>
      <c r="CN52" s="187"/>
      <c r="CO52" s="187"/>
      <c r="CP52" s="187"/>
      <c r="CQ52" s="187"/>
      <c r="CR52" s="187"/>
      <c r="CS52" s="187"/>
      <c r="CT52" s="187"/>
      <c r="CU52" s="187"/>
      <c r="CV52" s="187"/>
      <c r="CW52" s="187"/>
      <c r="CX52" s="187"/>
      <c r="CY52" s="187"/>
      <c r="CZ52" s="187"/>
      <c r="DA52" s="187"/>
      <c r="DB52" s="187"/>
      <c r="DC52" s="187"/>
      <c r="DD52" s="187"/>
      <c r="DE52" s="187"/>
      <c r="DF52" s="187"/>
      <c r="DG52" s="187"/>
      <c r="DH52" s="187"/>
      <c r="DI52" s="187"/>
      <c r="DJ52" s="187"/>
      <c r="DK52" s="187"/>
      <c r="DL52" s="187"/>
      <c r="DM52" s="187"/>
      <c r="DN52" s="187"/>
      <c r="DO52" s="187"/>
      <c r="DP52" s="187"/>
      <c r="DQ52" s="187"/>
      <c r="DR52" s="187"/>
      <c r="DS52" s="187"/>
      <c r="DT52" s="187"/>
      <c r="DU52" s="187"/>
      <c r="DV52" s="187"/>
      <c r="DW52" s="187"/>
      <c r="DX52" s="187"/>
      <c r="DY52" s="187"/>
      <c r="DZ52" s="187"/>
      <c r="EA52" s="187"/>
      <c r="EB52" s="187"/>
      <c r="EC52" s="187"/>
      <c r="ED52" s="187"/>
      <c r="EE52" s="187"/>
      <c r="EF52" s="187"/>
      <c r="EG52" s="187"/>
      <c r="EH52" s="187"/>
      <c r="EI52" s="187"/>
      <c r="EJ52" s="187"/>
      <c r="EK52" s="187"/>
      <c r="EL52" s="187"/>
      <c r="EM52" s="187"/>
      <c r="EN52" s="187"/>
      <c r="EO52" s="187"/>
      <c r="EP52" s="187"/>
      <c r="EQ52" s="187"/>
      <c r="ER52" s="187"/>
      <c r="ES52" s="187"/>
      <c r="ET52" s="187"/>
      <c r="EU52" s="187"/>
      <c r="EV52" s="187"/>
      <c r="EW52" s="187"/>
      <c r="EX52" s="187"/>
      <c r="EY52" s="187"/>
      <c r="EZ52" s="187"/>
      <c r="FA52" s="187"/>
      <c r="FB52" s="187"/>
      <c r="FC52" s="187"/>
      <c r="FD52" s="187"/>
      <c r="FE52" s="187"/>
      <c r="FF52" s="187"/>
      <c r="FG52" s="187"/>
      <c r="FH52" s="187"/>
      <c r="FI52" s="187"/>
      <c r="FJ52" s="187"/>
      <c r="FK52" s="187"/>
      <c r="FL52" s="187"/>
      <c r="FM52" s="187"/>
      <c r="FN52" s="187"/>
      <c r="FO52" s="187"/>
      <c r="FP52" s="187"/>
      <c r="FQ52" s="187"/>
      <c r="FR52" s="187"/>
      <c r="FS52" s="187"/>
      <c r="FT52" s="187"/>
      <c r="FU52" s="187"/>
      <c r="FV52" s="187"/>
      <c r="FW52" s="187"/>
      <c r="FX52" s="187"/>
      <c r="FY52" s="187"/>
      <c r="FZ52" s="187"/>
      <c r="GA52" s="187"/>
      <c r="GB52" s="187"/>
      <c r="GC52" s="187"/>
      <c r="GD52" s="187"/>
      <c r="GE52" s="187"/>
      <c r="GF52" s="187"/>
      <c r="GG52" s="187"/>
      <c r="GH52" s="187"/>
      <c r="GI52" s="187"/>
      <c r="GJ52" s="187"/>
      <c r="GK52" s="187"/>
      <c r="GL52" s="187"/>
      <c r="GM52" s="187"/>
      <c r="GN52" s="187"/>
      <c r="GO52" s="187"/>
      <c r="GP52" s="187"/>
      <c r="GQ52" s="187"/>
      <c r="GR52" s="187"/>
      <c r="GS52" s="187"/>
      <c r="GT52" s="187"/>
      <c r="GU52" s="187"/>
      <c r="GV52" s="187"/>
      <c r="GW52" s="187"/>
      <c r="GX52" s="187"/>
      <c r="GY52" s="187"/>
      <c r="GZ52" s="187"/>
      <c r="HA52" s="187"/>
      <c r="HB52" s="187"/>
      <c r="HC52" s="187"/>
      <c r="HD52" s="187"/>
      <c r="HE52" s="187"/>
      <c r="HF52" s="187"/>
      <c r="HG52" s="187"/>
      <c r="HH52" s="187"/>
      <c r="HI52" s="187"/>
      <c r="HJ52" s="187"/>
      <c r="HK52" s="187"/>
      <c r="HL52" s="187"/>
      <c r="HM52" s="187"/>
      <c r="HN52" s="187"/>
      <c r="HO52" s="187"/>
      <c r="HP52" s="187"/>
      <c r="HQ52" s="187"/>
      <c r="HR52" s="187"/>
      <c r="HS52" s="187"/>
      <c r="HT52" s="187"/>
      <c r="HU52" s="187"/>
      <c r="HV52" s="187"/>
      <c r="HW52" s="187"/>
      <c r="HX52" s="187"/>
      <c r="HY52" s="187"/>
      <c r="HZ52" s="187"/>
      <c r="IA52" s="187"/>
      <c r="IB52" s="187"/>
      <c r="IC52" s="187"/>
      <c r="ID52" s="187"/>
      <c r="IE52" s="187"/>
      <c r="IF52" s="187"/>
    </row>
    <row r="53" spans="1:240" ht="15.75">
      <c r="A53" s="222"/>
      <c r="B53" s="160"/>
      <c r="C53" s="223"/>
      <c r="D53" s="224"/>
      <c r="E53" s="239"/>
      <c r="F53" s="239"/>
      <c r="G53" s="200"/>
      <c r="H53" s="200"/>
      <c r="I53" s="160"/>
      <c r="J53" s="160"/>
      <c r="K53" s="160"/>
      <c r="L53" s="160"/>
      <c r="M53" s="160"/>
      <c r="N53" s="160"/>
      <c r="O53" s="160"/>
      <c r="P53" s="160"/>
      <c r="Q53" s="160"/>
      <c r="R53" s="160"/>
      <c r="S53" s="160"/>
      <c r="T53" s="160"/>
      <c r="U53" s="160"/>
      <c r="V53" s="160"/>
      <c r="W53" s="160"/>
      <c r="X53" s="160"/>
      <c r="Y53" s="160"/>
      <c r="Z53" s="160"/>
      <c r="AA53" s="160"/>
      <c r="AB53" s="160"/>
      <c r="AC53" s="160"/>
      <c r="AD53" s="160"/>
      <c r="AE53" s="160"/>
      <c r="AF53" s="160"/>
      <c r="AG53" s="160"/>
      <c r="AH53" s="160"/>
      <c r="AI53" s="160"/>
      <c r="AJ53" s="160"/>
      <c r="AK53" s="160"/>
      <c r="AL53" s="160"/>
      <c r="AM53" s="160"/>
      <c r="AN53" s="160"/>
      <c r="AO53" s="160"/>
      <c r="AP53" s="160"/>
      <c r="AQ53" s="160"/>
      <c r="AR53" s="160"/>
      <c r="AS53" s="160"/>
      <c r="AT53" s="160"/>
      <c r="AU53" s="160"/>
      <c r="AV53" s="160"/>
      <c r="AW53" s="160"/>
      <c r="AX53" s="160"/>
      <c r="AY53" s="160"/>
      <c r="AZ53" s="160"/>
      <c r="BA53" s="160"/>
      <c r="BB53" s="160"/>
      <c r="BC53" s="160"/>
      <c r="BD53" s="160"/>
      <c r="BE53" s="160"/>
      <c r="BF53" s="160"/>
      <c r="BG53" s="160"/>
      <c r="BH53" s="160"/>
      <c r="BI53" s="160"/>
      <c r="BJ53" s="160"/>
      <c r="BK53" s="160"/>
      <c r="BL53" s="160"/>
      <c r="BM53" s="160"/>
      <c r="BN53" s="160"/>
      <c r="BO53" s="160"/>
      <c r="BP53" s="160"/>
      <c r="BQ53" s="160"/>
      <c r="BR53" s="160"/>
      <c r="BS53" s="160"/>
      <c r="BT53" s="160"/>
      <c r="BU53" s="160"/>
      <c r="BV53" s="160"/>
      <c r="BW53" s="160"/>
      <c r="BX53" s="160"/>
      <c r="BY53" s="160"/>
      <c r="BZ53" s="160"/>
      <c r="CA53" s="160"/>
      <c r="CB53" s="160"/>
      <c r="CC53" s="160"/>
      <c r="CD53" s="160"/>
      <c r="CE53" s="160"/>
      <c r="CF53" s="160"/>
      <c r="CG53" s="160"/>
      <c r="CH53" s="160"/>
      <c r="CI53" s="160"/>
      <c r="CJ53" s="160"/>
      <c r="CK53" s="160"/>
      <c r="CL53" s="160"/>
      <c r="CM53" s="160"/>
      <c r="CN53" s="160"/>
      <c r="CO53" s="160"/>
      <c r="CP53" s="160"/>
      <c r="CQ53" s="160"/>
      <c r="CR53" s="160"/>
      <c r="CS53" s="160"/>
      <c r="CT53" s="160"/>
      <c r="CU53" s="160"/>
      <c r="CV53" s="160"/>
      <c r="CW53" s="160"/>
      <c r="CX53" s="160"/>
      <c r="CY53" s="160"/>
      <c r="CZ53" s="160"/>
      <c r="DA53" s="160"/>
      <c r="DB53" s="160"/>
      <c r="DC53" s="160"/>
      <c r="DD53" s="160"/>
      <c r="DE53" s="160"/>
      <c r="DF53" s="160"/>
      <c r="DG53" s="160"/>
      <c r="DH53" s="160"/>
      <c r="DI53" s="160"/>
      <c r="DJ53" s="160"/>
      <c r="DK53" s="160"/>
      <c r="DL53" s="160"/>
      <c r="DM53" s="160"/>
      <c r="DN53" s="160"/>
      <c r="DO53" s="160"/>
      <c r="DP53" s="160"/>
      <c r="DQ53" s="160"/>
      <c r="DR53" s="160"/>
      <c r="DS53" s="160"/>
      <c r="DT53" s="160"/>
      <c r="DU53" s="160"/>
      <c r="DV53" s="160"/>
      <c r="DW53" s="160"/>
      <c r="DX53" s="160"/>
      <c r="DY53" s="160"/>
      <c r="DZ53" s="160"/>
      <c r="EA53" s="160"/>
      <c r="EB53" s="160"/>
      <c r="EC53" s="160"/>
      <c r="ED53" s="160"/>
      <c r="EE53" s="160"/>
      <c r="EF53" s="160"/>
      <c r="EG53" s="160"/>
      <c r="EH53" s="160"/>
      <c r="EI53" s="160"/>
      <c r="EJ53" s="160"/>
      <c r="EK53" s="160"/>
      <c r="EL53" s="160"/>
      <c r="EM53" s="160"/>
      <c r="EN53" s="160"/>
      <c r="EO53" s="160"/>
      <c r="EP53" s="160"/>
      <c r="EQ53" s="160"/>
      <c r="ER53" s="160"/>
      <c r="ES53" s="160"/>
      <c r="ET53" s="160"/>
      <c r="EU53" s="160"/>
      <c r="EV53" s="160"/>
      <c r="EW53" s="160"/>
      <c r="EX53" s="160"/>
      <c r="EY53" s="160"/>
      <c r="EZ53" s="160"/>
      <c r="FA53" s="160"/>
      <c r="FB53" s="160"/>
      <c r="FC53" s="160"/>
      <c r="FD53" s="160"/>
      <c r="FE53" s="160"/>
      <c r="FF53" s="160"/>
      <c r="FG53" s="160"/>
      <c r="FH53" s="160"/>
      <c r="FI53" s="160"/>
      <c r="FJ53" s="160"/>
      <c r="FK53" s="160"/>
      <c r="FL53" s="160"/>
      <c r="FM53" s="160"/>
      <c r="FN53" s="160"/>
      <c r="FO53" s="160"/>
      <c r="FP53" s="160"/>
      <c r="FQ53" s="160"/>
      <c r="FR53" s="160"/>
      <c r="FS53" s="160"/>
      <c r="FT53" s="160"/>
      <c r="FU53" s="160"/>
      <c r="FV53" s="160"/>
      <c r="FW53" s="160"/>
      <c r="FX53" s="160"/>
      <c r="FY53" s="160"/>
      <c r="FZ53" s="160"/>
      <c r="GA53" s="160"/>
      <c r="GB53" s="160"/>
      <c r="GC53" s="160"/>
      <c r="GD53" s="160"/>
      <c r="GE53" s="160"/>
      <c r="GF53" s="160"/>
      <c r="GG53" s="160"/>
      <c r="GH53" s="160"/>
      <c r="GI53" s="160"/>
      <c r="GJ53" s="160"/>
      <c r="GK53" s="160"/>
      <c r="GL53" s="160"/>
      <c r="GM53" s="160"/>
      <c r="GN53" s="160"/>
      <c r="GO53" s="160"/>
      <c r="GP53" s="160"/>
      <c r="GQ53" s="160"/>
      <c r="GR53" s="160"/>
      <c r="GS53" s="160"/>
      <c r="GT53" s="160"/>
      <c r="GU53" s="160"/>
      <c r="GV53" s="160"/>
      <c r="GW53" s="160"/>
      <c r="GX53" s="160"/>
      <c r="GY53" s="160"/>
      <c r="GZ53" s="160"/>
      <c r="HA53" s="160"/>
      <c r="HB53" s="160"/>
      <c r="HC53" s="160"/>
      <c r="HD53" s="160"/>
      <c r="HE53" s="160"/>
      <c r="HF53" s="160"/>
      <c r="HG53" s="160"/>
      <c r="HH53" s="160"/>
      <c r="HI53" s="160"/>
      <c r="HJ53" s="160"/>
      <c r="HK53" s="160"/>
      <c r="HL53" s="160"/>
      <c r="HM53" s="160"/>
      <c r="HN53" s="160"/>
      <c r="HO53" s="160"/>
      <c r="HP53" s="160"/>
      <c r="HQ53" s="160"/>
      <c r="HR53" s="160"/>
      <c r="HS53" s="160"/>
      <c r="HT53" s="160"/>
      <c r="HU53" s="160"/>
      <c r="HV53" s="160"/>
      <c r="HW53" s="160"/>
      <c r="HX53" s="160"/>
      <c r="HY53" s="160"/>
      <c r="HZ53" s="160"/>
      <c r="IA53" s="160"/>
      <c r="IB53" s="160"/>
      <c r="IC53" s="160"/>
      <c r="ID53" s="160"/>
      <c r="IE53" s="160"/>
      <c r="IF53" s="160"/>
    </row>
    <row r="74" spans="1:240">
      <c r="A74" s="161"/>
      <c r="B74" s="161"/>
      <c r="C74" s="161"/>
      <c r="D74" s="202"/>
      <c r="E74" s="209"/>
      <c r="F74" s="209"/>
      <c r="G74" s="175" t="s">
        <v>419</v>
      </c>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161"/>
      <c r="AZ74" s="161"/>
      <c r="BA74" s="161"/>
      <c r="BB74" s="161"/>
      <c r="BC74" s="161"/>
      <c r="BD74" s="161"/>
      <c r="BE74" s="161"/>
      <c r="BF74" s="161"/>
      <c r="BG74" s="161"/>
      <c r="BH74" s="161"/>
      <c r="BI74" s="161"/>
      <c r="BJ74" s="161"/>
      <c r="BK74" s="161"/>
      <c r="BL74" s="161"/>
      <c r="BM74" s="161"/>
      <c r="BN74" s="161"/>
      <c r="BO74" s="161"/>
      <c r="BP74" s="161"/>
      <c r="BQ74" s="161"/>
      <c r="BR74" s="161"/>
      <c r="BS74" s="161"/>
      <c r="BT74" s="161"/>
      <c r="BU74" s="161"/>
      <c r="BV74" s="161"/>
      <c r="BW74" s="161"/>
      <c r="BX74" s="161"/>
      <c r="BY74" s="161"/>
      <c r="BZ74" s="161"/>
      <c r="CA74" s="161"/>
      <c r="CB74" s="161"/>
      <c r="CC74" s="161"/>
      <c r="CD74" s="161"/>
      <c r="CE74" s="161"/>
      <c r="CF74" s="161"/>
      <c r="CG74" s="161"/>
      <c r="CH74" s="161"/>
      <c r="CI74" s="161"/>
      <c r="CJ74" s="161"/>
      <c r="CK74" s="161"/>
      <c r="CL74" s="161"/>
      <c r="CM74" s="161"/>
      <c r="CN74" s="161"/>
      <c r="CO74" s="161"/>
      <c r="CP74" s="161"/>
      <c r="CQ74" s="161"/>
      <c r="CR74" s="161"/>
      <c r="CS74" s="161"/>
      <c r="CT74" s="161"/>
      <c r="CU74" s="161"/>
      <c r="CV74" s="161"/>
      <c r="CW74" s="161"/>
      <c r="CX74" s="161"/>
      <c r="CY74" s="161"/>
      <c r="CZ74" s="161"/>
      <c r="DA74" s="161"/>
      <c r="DB74" s="161"/>
      <c r="DC74" s="161"/>
      <c r="DD74" s="161"/>
      <c r="DE74" s="161"/>
      <c r="DF74" s="161"/>
      <c r="DG74" s="161"/>
      <c r="DH74" s="161"/>
      <c r="DI74" s="161"/>
      <c r="DJ74" s="161"/>
      <c r="DK74" s="161"/>
      <c r="DL74" s="161"/>
      <c r="DM74" s="161"/>
      <c r="DN74" s="161"/>
      <c r="DO74" s="161"/>
      <c r="DP74" s="161"/>
      <c r="DQ74" s="161"/>
      <c r="DR74" s="161"/>
      <c r="DS74" s="161"/>
      <c r="DT74" s="161"/>
      <c r="DU74" s="161"/>
      <c r="DV74" s="161"/>
      <c r="DW74" s="161"/>
      <c r="DX74" s="161"/>
      <c r="DY74" s="161"/>
      <c r="DZ74" s="161"/>
      <c r="EA74" s="161"/>
      <c r="EB74" s="161"/>
      <c r="EC74" s="161"/>
      <c r="ED74" s="161"/>
      <c r="EE74" s="161"/>
      <c r="EF74" s="161"/>
      <c r="EG74" s="161"/>
      <c r="EH74" s="161"/>
      <c r="EI74" s="161"/>
      <c r="EJ74" s="161"/>
      <c r="EK74" s="161"/>
      <c r="EL74" s="161"/>
      <c r="EM74" s="161"/>
      <c r="EN74" s="161"/>
      <c r="EO74" s="161"/>
      <c r="EP74" s="161"/>
      <c r="EQ74" s="161"/>
      <c r="ER74" s="161"/>
      <c r="ES74" s="161"/>
      <c r="ET74" s="161"/>
      <c r="EU74" s="161"/>
      <c r="EV74" s="161"/>
      <c r="EW74" s="161"/>
      <c r="EX74" s="161"/>
      <c r="EY74" s="161"/>
      <c r="EZ74" s="161"/>
      <c r="FA74" s="161"/>
      <c r="FB74" s="161"/>
      <c r="FC74" s="161"/>
      <c r="FD74" s="161"/>
      <c r="FE74" s="161"/>
      <c r="FF74" s="161"/>
      <c r="FG74" s="161"/>
      <c r="FH74" s="161"/>
      <c r="FI74" s="161"/>
      <c r="FJ74" s="161"/>
      <c r="FK74" s="161"/>
      <c r="FL74" s="161"/>
      <c r="FM74" s="161"/>
      <c r="FN74" s="161"/>
      <c r="FO74" s="161"/>
      <c r="FP74" s="161"/>
      <c r="FQ74" s="161"/>
      <c r="FR74" s="161"/>
      <c r="FS74" s="161"/>
      <c r="FT74" s="161"/>
      <c r="FU74" s="161"/>
      <c r="FV74" s="161"/>
      <c r="FW74" s="161"/>
      <c r="FX74" s="161"/>
      <c r="FY74" s="161"/>
      <c r="FZ74" s="161"/>
      <c r="GA74" s="161"/>
      <c r="GB74" s="161"/>
      <c r="GC74" s="161"/>
      <c r="GD74" s="161"/>
      <c r="GE74" s="161"/>
      <c r="GF74" s="161"/>
      <c r="GG74" s="161"/>
      <c r="GH74" s="161"/>
      <c r="GI74" s="161"/>
      <c r="GJ74" s="161"/>
      <c r="GK74" s="161"/>
      <c r="GL74" s="161"/>
      <c r="GM74" s="161"/>
      <c r="GN74" s="161"/>
      <c r="GO74" s="161"/>
      <c r="GP74" s="161"/>
      <c r="GQ74" s="161"/>
      <c r="GR74" s="161"/>
      <c r="GS74" s="161"/>
      <c r="GT74" s="161"/>
      <c r="GU74" s="161"/>
      <c r="GV74" s="161"/>
      <c r="GW74" s="161"/>
      <c r="GX74" s="161"/>
      <c r="GY74" s="161"/>
      <c r="GZ74" s="161"/>
      <c r="HA74" s="161"/>
      <c r="HB74" s="161"/>
      <c r="HC74" s="161"/>
      <c r="HD74" s="161"/>
      <c r="HE74" s="161"/>
      <c r="HF74" s="161"/>
      <c r="HG74" s="161"/>
      <c r="HH74" s="161"/>
      <c r="HI74" s="161"/>
      <c r="HJ74" s="161"/>
      <c r="HK74" s="161"/>
      <c r="HL74" s="161"/>
      <c r="HM74" s="161"/>
      <c r="HN74" s="161"/>
      <c r="HO74" s="161"/>
      <c r="HP74" s="161"/>
      <c r="HQ74" s="161"/>
      <c r="HR74" s="161"/>
      <c r="HS74" s="161"/>
      <c r="HT74" s="161"/>
      <c r="HU74" s="161"/>
      <c r="HV74" s="161"/>
      <c r="HW74" s="161"/>
      <c r="HX74" s="161"/>
      <c r="HY74" s="161"/>
      <c r="HZ74" s="161"/>
      <c r="IA74" s="161"/>
      <c r="IB74" s="161"/>
      <c r="IC74" s="161"/>
      <c r="ID74" s="161"/>
      <c r="IE74" s="161"/>
      <c r="IF74" s="161"/>
    </row>
  </sheetData>
  <mergeCells count="15">
    <mergeCell ref="A52:B52"/>
    <mergeCell ref="I1:J1"/>
    <mergeCell ref="A2:J2"/>
    <mergeCell ref="A3:J3"/>
    <mergeCell ref="I4:J4"/>
    <mergeCell ref="C5:C7"/>
    <mergeCell ref="D5:D7"/>
    <mergeCell ref="E5:F5"/>
    <mergeCell ref="G5:G7"/>
    <mergeCell ref="H5:H7"/>
    <mergeCell ref="I5:J6"/>
    <mergeCell ref="A6:A7"/>
    <mergeCell ref="B6:B7"/>
    <mergeCell ref="E6:E7"/>
    <mergeCell ref="F6:F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67"/>
  <sheetViews>
    <sheetView tabSelected="1" topLeftCell="A21" workbookViewId="0">
      <selection activeCell="J34" sqref="J34"/>
    </sheetView>
  </sheetViews>
  <sheetFormatPr defaultRowHeight="16.5" outlineLevelRow="1" outlineLevelCol="1"/>
  <cols>
    <col min="1" max="1" width="8.140625" style="281" customWidth="1"/>
    <col min="2" max="2" width="37.85546875" style="281" customWidth="1"/>
    <col min="3" max="3" width="13.5703125" style="281" customWidth="1"/>
    <col min="4" max="5" width="13.7109375" style="281" customWidth="1"/>
    <col min="6" max="7" width="11" style="281" hidden="1" customWidth="1" outlineLevel="1"/>
    <col min="8" max="8" width="12.42578125" style="281" customWidth="1" collapsed="1"/>
    <col min="9" max="9" width="12.42578125" style="281" bestFit="1" customWidth="1"/>
    <col min="10" max="10" width="12.85546875" style="281" bestFit="1" customWidth="1"/>
    <col min="11" max="11" width="15.5703125" style="281" bestFit="1" customWidth="1"/>
    <col min="12" max="12" width="10.5703125" style="281" bestFit="1" customWidth="1"/>
    <col min="13" max="13" width="12.140625" style="281" bestFit="1" customWidth="1"/>
    <col min="14" max="14" width="12" style="281" bestFit="1" customWidth="1"/>
    <col min="15" max="16384" width="9.140625" style="281"/>
  </cols>
  <sheetData>
    <row r="1" spans="1:14">
      <c r="H1" s="319" t="s">
        <v>474</v>
      </c>
      <c r="I1" s="234"/>
    </row>
    <row r="2" spans="1:14" ht="18.75">
      <c r="A2" s="393" t="s">
        <v>452</v>
      </c>
      <c r="B2" s="393"/>
      <c r="C2" s="393"/>
      <c r="D2" s="393"/>
      <c r="E2" s="393"/>
      <c r="F2" s="393"/>
      <c r="G2" s="393"/>
      <c r="H2" s="393"/>
    </row>
    <row r="3" spans="1:14" ht="18.75">
      <c r="A3" s="394" t="s">
        <v>453</v>
      </c>
      <c r="B3" s="394"/>
      <c r="C3" s="394"/>
      <c r="D3" s="394"/>
      <c r="E3" s="394"/>
      <c r="F3" s="394"/>
      <c r="G3" s="394"/>
      <c r="H3" s="394"/>
    </row>
    <row r="4" spans="1:14">
      <c r="H4" s="282" t="s">
        <v>454</v>
      </c>
    </row>
    <row r="5" spans="1:14" ht="16.5" customHeight="1">
      <c r="A5" s="395" t="s">
        <v>2</v>
      </c>
      <c r="B5" s="395" t="s">
        <v>3</v>
      </c>
      <c r="C5" s="396" t="s">
        <v>455</v>
      </c>
      <c r="D5" s="396" t="s">
        <v>456</v>
      </c>
      <c r="E5" s="396" t="s">
        <v>457</v>
      </c>
      <c r="F5" s="396" t="s">
        <v>433</v>
      </c>
      <c r="G5" s="396"/>
      <c r="H5" s="397" t="s">
        <v>458</v>
      </c>
    </row>
    <row r="6" spans="1:14">
      <c r="A6" s="395"/>
      <c r="B6" s="395"/>
      <c r="C6" s="396"/>
      <c r="D6" s="396"/>
      <c r="E6" s="396"/>
      <c r="F6" s="396"/>
      <c r="G6" s="396"/>
      <c r="H6" s="397"/>
      <c r="M6" s="283">
        <v>519099481589</v>
      </c>
      <c r="N6" s="283">
        <v>28067475707</v>
      </c>
    </row>
    <row r="7" spans="1:14" ht="51" customHeight="1">
      <c r="A7" s="395"/>
      <c r="B7" s="395"/>
      <c r="C7" s="396"/>
      <c r="D7" s="396"/>
      <c r="E7" s="396"/>
      <c r="F7" s="398" t="s">
        <v>459</v>
      </c>
      <c r="G7" s="391" t="s">
        <v>460</v>
      </c>
      <c r="H7" s="397"/>
      <c r="M7" s="283">
        <v>119613958956</v>
      </c>
      <c r="N7" s="283">
        <v>12264058611</v>
      </c>
    </row>
    <row r="8" spans="1:14">
      <c r="A8" s="395"/>
      <c r="B8" s="395"/>
      <c r="C8" s="396"/>
      <c r="D8" s="396"/>
      <c r="E8" s="396"/>
      <c r="F8" s="399"/>
      <c r="G8" s="392"/>
      <c r="H8" s="397"/>
      <c r="J8" s="283"/>
      <c r="K8" s="283"/>
    </row>
    <row r="9" spans="1:14" hidden="1" outlineLevel="1">
      <c r="A9" s="284" t="s">
        <v>25</v>
      </c>
      <c r="B9" s="284" t="s">
        <v>30</v>
      </c>
      <c r="C9" s="285" t="s">
        <v>35</v>
      </c>
      <c r="D9" s="285" t="s">
        <v>37</v>
      </c>
      <c r="E9" s="285"/>
      <c r="F9" s="285"/>
      <c r="G9" s="285"/>
      <c r="H9" s="285">
        <v>5</v>
      </c>
      <c r="J9" s="283"/>
      <c r="K9" s="283"/>
    </row>
    <row r="10" spans="1:14" hidden="1" outlineLevel="1">
      <c r="A10" s="286" t="s">
        <v>23</v>
      </c>
      <c r="B10" s="287" t="s">
        <v>461</v>
      </c>
      <c r="C10" s="288">
        <v>2466700</v>
      </c>
      <c r="D10" s="288">
        <f>D13</f>
        <v>415289.44197299995</v>
      </c>
      <c r="E10" s="288"/>
      <c r="F10" s="288"/>
      <c r="G10" s="288"/>
      <c r="H10" s="289">
        <f t="shared" ref="H10:H23" si="0">D10/C10*100</f>
        <v>16.835830947135847</v>
      </c>
      <c r="J10" s="283"/>
      <c r="K10" s="283"/>
    </row>
    <row r="11" spans="1:14" hidden="1" outlineLevel="1">
      <c r="A11" s="290" t="s">
        <v>47</v>
      </c>
      <c r="B11" s="291" t="s">
        <v>462</v>
      </c>
      <c r="C11" s="291">
        <f>C16+C21</f>
        <v>2102738.1</v>
      </c>
      <c r="D11" s="291">
        <f>D16+D21</f>
        <v>547167</v>
      </c>
      <c r="E11" s="291"/>
      <c r="F11" s="291"/>
      <c r="G11" s="291"/>
      <c r="H11" s="292">
        <f t="shared" si="0"/>
        <v>26.021642923576643</v>
      </c>
      <c r="J11" s="283"/>
      <c r="K11" s="283"/>
    </row>
    <row r="12" spans="1:14" hidden="1" outlineLevel="1">
      <c r="A12" s="290"/>
      <c r="B12" s="291" t="s">
        <v>463</v>
      </c>
      <c r="C12" s="291">
        <f>C17+C22</f>
        <v>200000</v>
      </c>
      <c r="D12" s="293">
        <f>D17+D22</f>
        <v>131877.55802700002</v>
      </c>
      <c r="E12" s="293"/>
      <c r="F12" s="293"/>
      <c r="G12" s="293"/>
      <c r="H12" s="292">
        <f t="shared" si="0"/>
        <v>65.93877901350001</v>
      </c>
      <c r="J12" s="283"/>
      <c r="K12" s="283"/>
    </row>
    <row r="13" spans="1:14" hidden="1" outlineLevel="1">
      <c r="A13" s="294"/>
      <c r="B13" s="295" t="s">
        <v>464</v>
      </c>
      <c r="C13" s="295">
        <f>C11-C12</f>
        <v>1902738.1</v>
      </c>
      <c r="D13" s="295">
        <f>D11-D12</f>
        <v>415289.44197299995</v>
      </c>
      <c r="E13" s="295"/>
      <c r="F13" s="295"/>
      <c r="G13" s="295"/>
      <c r="H13" s="292">
        <f t="shared" si="0"/>
        <v>21.825885652523588</v>
      </c>
      <c r="J13" s="283"/>
      <c r="K13" s="283"/>
    </row>
    <row r="14" spans="1:14" hidden="1" outlineLevel="1">
      <c r="A14" s="290" t="s">
        <v>47</v>
      </c>
      <c r="B14" s="291" t="s">
        <v>465</v>
      </c>
      <c r="C14" s="291">
        <f>C18+C23</f>
        <v>1902738.1</v>
      </c>
      <c r="D14" s="293"/>
      <c r="E14" s="293"/>
      <c r="F14" s="293"/>
      <c r="G14" s="293"/>
      <c r="H14" s="292">
        <f t="shared" si="0"/>
        <v>0</v>
      </c>
      <c r="J14" s="283"/>
      <c r="K14" s="283"/>
    </row>
    <row r="15" spans="1:14" s="299" customFormat="1" hidden="1" outlineLevel="1">
      <c r="A15" s="296" t="s">
        <v>57</v>
      </c>
      <c r="B15" s="297" t="s">
        <v>466</v>
      </c>
      <c r="C15" s="298">
        <f>C18</f>
        <v>1104914</v>
      </c>
      <c r="D15" s="298">
        <f>D18</f>
        <v>0</v>
      </c>
      <c r="E15" s="298"/>
      <c r="F15" s="298"/>
      <c r="G15" s="298"/>
      <c r="H15" s="289">
        <f t="shared" si="0"/>
        <v>0</v>
      </c>
      <c r="J15" s="316"/>
      <c r="K15" s="316"/>
    </row>
    <row r="16" spans="1:14" hidden="1" outlineLevel="1">
      <c r="A16" s="290" t="s">
        <v>47</v>
      </c>
      <c r="B16" s="291" t="s">
        <v>467</v>
      </c>
      <c r="C16" s="291">
        <v>1179778</v>
      </c>
      <c r="D16" s="293"/>
      <c r="E16" s="293"/>
      <c r="F16" s="293"/>
      <c r="G16" s="293"/>
      <c r="H16" s="292">
        <f t="shared" si="0"/>
        <v>0</v>
      </c>
      <c r="J16" s="283"/>
      <c r="K16" s="283"/>
    </row>
    <row r="17" spans="1:14" hidden="1" outlineLevel="1">
      <c r="A17" s="290"/>
      <c r="B17" s="291" t="s">
        <v>463</v>
      </c>
      <c r="C17" s="300">
        <f>200000-C22</f>
        <v>74864</v>
      </c>
      <c r="D17" s="301"/>
      <c r="E17" s="301"/>
      <c r="F17" s="301"/>
      <c r="G17" s="301"/>
      <c r="H17" s="292">
        <f t="shared" si="0"/>
        <v>0</v>
      </c>
      <c r="J17" s="283"/>
      <c r="K17" s="283"/>
    </row>
    <row r="18" spans="1:14" hidden="1" outlineLevel="1">
      <c r="A18" s="294"/>
      <c r="B18" s="295" t="s">
        <v>464</v>
      </c>
      <c r="C18" s="295">
        <f>C16-C17</f>
        <v>1104914</v>
      </c>
      <c r="D18" s="295">
        <f>D16-D17</f>
        <v>0</v>
      </c>
      <c r="E18" s="295"/>
      <c r="F18" s="295"/>
      <c r="G18" s="295"/>
      <c r="H18" s="292">
        <f t="shared" si="0"/>
        <v>0</v>
      </c>
      <c r="J18" s="283"/>
      <c r="K18" s="283"/>
    </row>
    <row r="19" spans="1:14" s="299" customFormat="1" collapsed="1">
      <c r="A19" s="296" t="s">
        <v>23</v>
      </c>
      <c r="B19" s="297" t="s">
        <v>468</v>
      </c>
      <c r="C19" s="298">
        <f>C25+C30+C34+C38+C43+C47+C51+C55+C59+C63</f>
        <v>3505000</v>
      </c>
      <c r="D19" s="298">
        <f>D25+D30+D34+D38+D43+D47+D51+D55+D59+D63</f>
        <v>1285987</v>
      </c>
      <c r="E19" s="298"/>
      <c r="F19" s="298"/>
      <c r="G19" s="298"/>
      <c r="H19" s="289">
        <f t="shared" si="0"/>
        <v>36.690071326676176</v>
      </c>
      <c r="J19" s="317">
        <f>D19-K19</f>
        <v>8.0730000045150518E-3</v>
      </c>
      <c r="K19" s="318">
        <v>1285986.991927</v>
      </c>
      <c r="L19" s="303"/>
    </row>
    <row r="20" spans="1:14" s="299" customFormat="1">
      <c r="A20" s="296"/>
      <c r="B20" s="297" t="s">
        <v>64</v>
      </c>
      <c r="C20" s="298">
        <f>C26+C30+C34+C39+C43+C47+C51+C55+C59+C63</f>
        <v>3235000</v>
      </c>
      <c r="D20" s="298">
        <f>D26+D30+D34+D39+D43+D47+D51+D55+D59+D63</f>
        <v>1179438</v>
      </c>
      <c r="E20" s="298"/>
      <c r="F20" s="298"/>
      <c r="G20" s="298"/>
      <c r="H20" s="289">
        <f t="shared" si="0"/>
        <v>36.458670788253478</v>
      </c>
      <c r="J20" s="317">
        <f>D20-K20</f>
        <v>-0.3257899999152869</v>
      </c>
      <c r="K20" s="318">
        <v>1179438.3257899999</v>
      </c>
      <c r="L20" s="303"/>
    </row>
    <row r="21" spans="1:14">
      <c r="A21" s="290" t="s">
        <v>47</v>
      </c>
      <c r="B21" s="291" t="s">
        <v>469</v>
      </c>
      <c r="C21" s="291">
        <f>C31+C60+C35+C64+C27+C40+C44+C56+C52+C48</f>
        <v>922960.1</v>
      </c>
      <c r="D21" s="291">
        <f>D31+D60+D35+D64+D27+D40+D44+D56+D52+D48</f>
        <v>547167</v>
      </c>
      <c r="E21" s="291"/>
      <c r="F21" s="291"/>
      <c r="G21" s="291"/>
      <c r="H21" s="292">
        <f t="shared" si="0"/>
        <v>59.283927875105327</v>
      </c>
      <c r="I21" s="39"/>
      <c r="J21" s="317">
        <f>D21-K21</f>
        <v>4.2704000021331012E-2</v>
      </c>
      <c r="K21" s="318">
        <f>(M6+N6)/1000000</f>
        <v>547166.95729599998</v>
      </c>
      <c r="L21" s="39"/>
    </row>
    <row r="22" spans="1:14" s="306" customFormat="1">
      <c r="A22" s="304"/>
      <c r="B22" s="300" t="s">
        <v>470</v>
      </c>
      <c r="C22" s="300">
        <f>C28+C32+C36+C41+C45+C49+C53+C57+C61+C65</f>
        <v>125136</v>
      </c>
      <c r="D22" s="300">
        <f>D28+D32+D36+D41+D45+D49+D53+D57+D61+D65</f>
        <v>131877.55802700002</v>
      </c>
      <c r="E22" s="300"/>
      <c r="F22" s="300"/>
      <c r="G22" s="300"/>
      <c r="H22" s="305">
        <f t="shared" si="0"/>
        <v>105.38738494677793</v>
      </c>
      <c r="J22" s="318">
        <f>D22-K22</f>
        <v>-0.45953999998164363</v>
      </c>
      <c r="K22" s="318">
        <f>(M7+N7)/1000000</f>
        <v>131878.017567</v>
      </c>
      <c r="L22" s="307"/>
    </row>
    <row r="23" spans="1:14" s="299" customFormat="1">
      <c r="A23" s="308" t="s">
        <v>47</v>
      </c>
      <c r="B23" s="297" t="s">
        <v>471</v>
      </c>
      <c r="C23" s="297">
        <f>C21-C22</f>
        <v>797824.1</v>
      </c>
      <c r="D23" s="297">
        <f>D21-D22</f>
        <v>415289.44197299995</v>
      </c>
      <c r="E23" s="297">
        <f>D23-C23/2</f>
        <v>16377.391972999962</v>
      </c>
      <c r="F23" s="297">
        <f>E23/2</f>
        <v>8188.6959864999808</v>
      </c>
      <c r="G23" s="297">
        <f>E23-F23</f>
        <v>8188.6959864999808</v>
      </c>
      <c r="H23" s="289">
        <f t="shared" si="0"/>
        <v>52.052757239722382</v>
      </c>
      <c r="J23" s="317"/>
      <c r="K23" s="318"/>
      <c r="L23" s="303"/>
      <c r="N23" s="302"/>
    </row>
    <row r="24" spans="1:14">
      <c r="A24" s="308" t="s">
        <v>57</v>
      </c>
      <c r="B24" s="297" t="s">
        <v>472</v>
      </c>
      <c r="C24" s="297"/>
      <c r="D24" s="297"/>
      <c r="E24" s="298"/>
      <c r="F24" s="298"/>
      <c r="G24" s="298"/>
      <c r="H24" s="292"/>
      <c r="K24" s="39"/>
      <c r="L24" s="39"/>
      <c r="N24" s="302"/>
    </row>
    <row r="25" spans="1:14" s="299" customFormat="1">
      <c r="A25" s="296">
        <v>1</v>
      </c>
      <c r="B25" s="297" t="s">
        <v>4</v>
      </c>
      <c r="C25" s="298">
        <v>2453955</v>
      </c>
      <c r="D25" s="297">
        <v>775034.5</v>
      </c>
      <c r="E25" s="298"/>
      <c r="F25" s="298"/>
      <c r="G25" s="298"/>
      <c r="H25" s="289">
        <f>D25/C25*100</f>
        <v>31.583077114291015</v>
      </c>
      <c r="K25" s="303"/>
      <c r="L25" s="303"/>
      <c r="N25" s="302"/>
    </row>
    <row r="26" spans="1:14">
      <c r="A26" s="309"/>
      <c r="B26" s="291" t="s">
        <v>64</v>
      </c>
      <c r="C26" s="293">
        <v>2453955</v>
      </c>
      <c r="D26" s="293">
        <v>755418</v>
      </c>
      <c r="E26" s="293"/>
      <c r="F26" s="298"/>
      <c r="G26" s="298"/>
      <c r="H26" s="292">
        <f>D26/C26*100</f>
        <v>30.783694077519758</v>
      </c>
      <c r="K26" s="39"/>
      <c r="L26" s="39"/>
      <c r="N26" s="302"/>
    </row>
    <row r="27" spans="1:14">
      <c r="A27" s="290" t="s">
        <v>47</v>
      </c>
      <c r="B27" s="291" t="s">
        <v>469</v>
      </c>
      <c r="C27" s="291">
        <v>368835.02361200005</v>
      </c>
      <c r="D27" s="293">
        <v>256894</v>
      </c>
      <c r="E27" s="293"/>
      <c r="F27" s="298"/>
      <c r="G27" s="298"/>
      <c r="H27" s="292">
        <f>D27/C27*100</f>
        <v>69.650110091020636</v>
      </c>
      <c r="K27" s="39"/>
      <c r="L27" s="39"/>
      <c r="N27" s="302"/>
    </row>
    <row r="28" spans="1:14" s="306" customFormat="1">
      <c r="A28" s="304"/>
      <c r="B28" s="300" t="s">
        <v>470</v>
      </c>
      <c r="C28" s="300">
        <v>48400</v>
      </c>
      <c r="D28" s="301">
        <v>50182.723249000002</v>
      </c>
      <c r="E28" s="301"/>
      <c r="F28" s="310"/>
      <c r="G28" s="310"/>
      <c r="H28" s="305">
        <f t="shared" ref="H28:H66" si="1">D28/C28*100</f>
        <v>103.6833124979339</v>
      </c>
      <c r="K28" s="307"/>
      <c r="L28" s="307"/>
      <c r="N28" s="302"/>
    </row>
    <row r="29" spans="1:14" s="299" customFormat="1">
      <c r="A29" s="308" t="s">
        <v>47</v>
      </c>
      <c r="B29" s="297" t="s">
        <v>471</v>
      </c>
      <c r="C29" s="297">
        <f>C27-C28</f>
        <v>320435.02361200005</v>
      </c>
      <c r="D29" s="297">
        <f>D27-D28</f>
        <v>206711.276751</v>
      </c>
      <c r="E29" s="297">
        <f>D29-C29/2</f>
        <v>46493.764944999974</v>
      </c>
      <c r="F29" s="297">
        <f>E29/2</f>
        <v>23246.882472499987</v>
      </c>
      <c r="G29" s="297">
        <f>E29-F29</f>
        <v>23246.882472499987</v>
      </c>
      <c r="H29" s="289">
        <f>D29/C29*100</f>
        <v>64.509576519106446</v>
      </c>
      <c r="I29" s="320"/>
      <c r="J29" s="320"/>
      <c r="K29" s="303"/>
      <c r="L29" s="303"/>
      <c r="N29" s="302"/>
    </row>
    <row r="30" spans="1:14" s="299" customFormat="1">
      <c r="A30" s="296">
        <v>2</v>
      </c>
      <c r="B30" s="297" t="s">
        <v>5</v>
      </c>
      <c r="C30" s="298">
        <v>156050</v>
      </c>
      <c r="D30" s="298">
        <v>66724</v>
      </c>
      <c r="E30" s="298"/>
      <c r="F30" s="297"/>
      <c r="G30" s="297"/>
      <c r="H30" s="289">
        <f t="shared" si="1"/>
        <v>42.758090355655234</v>
      </c>
      <c r="K30" s="303"/>
      <c r="L30" s="303"/>
      <c r="N30" s="302"/>
    </row>
    <row r="31" spans="1:14">
      <c r="A31" s="290" t="s">
        <v>47</v>
      </c>
      <c r="B31" s="291" t="s">
        <v>469</v>
      </c>
      <c r="C31" s="291">
        <v>88244</v>
      </c>
      <c r="D31" s="293">
        <v>28454</v>
      </c>
      <c r="E31" s="293"/>
      <c r="F31" s="297"/>
      <c r="G31" s="297"/>
      <c r="H31" s="292">
        <f t="shared" si="1"/>
        <v>32.244685191061151</v>
      </c>
      <c r="K31" s="39"/>
      <c r="L31" s="39"/>
      <c r="N31" s="302"/>
    </row>
    <row r="32" spans="1:14" s="306" customFormat="1">
      <c r="A32" s="304"/>
      <c r="B32" s="300" t="s">
        <v>470</v>
      </c>
      <c r="C32" s="300">
        <v>22000</v>
      </c>
      <c r="D32" s="301">
        <v>3145.6232970000001</v>
      </c>
      <c r="E32" s="301"/>
      <c r="F32" s="297"/>
      <c r="G32" s="297"/>
      <c r="H32" s="305">
        <f t="shared" si="1"/>
        <v>14.298287713636364</v>
      </c>
      <c r="K32" s="307"/>
      <c r="L32" s="307"/>
      <c r="N32" s="302"/>
    </row>
    <row r="33" spans="1:14" s="299" customFormat="1">
      <c r="A33" s="308" t="s">
        <v>47</v>
      </c>
      <c r="B33" s="297" t="s">
        <v>471</v>
      </c>
      <c r="C33" s="297">
        <f>C31-C32</f>
        <v>66244</v>
      </c>
      <c r="D33" s="297">
        <f>D31-D32</f>
        <v>25308.376703000002</v>
      </c>
      <c r="E33" s="297">
        <f>D33-C33/2</f>
        <v>-7813.6232969999983</v>
      </c>
      <c r="F33" s="297">
        <f>E33/2</f>
        <v>-3906.8116484999991</v>
      </c>
      <c r="G33" s="297">
        <f>E33-F33</f>
        <v>-3906.8116484999991</v>
      </c>
      <c r="H33" s="289">
        <f t="shared" si="1"/>
        <v>38.204783381136409</v>
      </c>
      <c r="K33" s="303"/>
      <c r="L33" s="303"/>
      <c r="N33" s="302"/>
    </row>
    <row r="34" spans="1:14" s="299" customFormat="1">
      <c r="A34" s="296">
        <v>3</v>
      </c>
      <c r="B34" s="297" t="s">
        <v>6</v>
      </c>
      <c r="C34" s="298">
        <v>94680</v>
      </c>
      <c r="D34" s="298">
        <v>60314</v>
      </c>
      <c r="E34" s="298"/>
      <c r="F34" s="311"/>
      <c r="G34" s="311"/>
      <c r="H34" s="289">
        <f t="shared" si="1"/>
        <v>63.702999577524288</v>
      </c>
      <c r="K34" s="303"/>
      <c r="L34" s="303"/>
      <c r="N34" s="302"/>
    </row>
    <row r="35" spans="1:14">
      <c r="A35" s="290" t="s">
        <v>47</v>
      </c>
      <c r="B35" s="291" t="s">
        <v>469</v>
      </c>
      <c r="C35" s="291">
        <v>78445</v>
      </c>
      <c r="D35" s="293">
        <v>43241</v>
      </c>
      <c r="E35" s="293"/>
      <c r="F35" s="311"/>
      <c r="G35" s="311"/>
      <c r="H35" s="292">
        <f t="shared" si="1"/>
        <v>55.122697431321313</v>
      </c>
      <c r="K35" s="39"/>
      <c r="L35" s="39"/>
      <c r="N35" s="302"/>
    </row>
    <row r="36" spans="1:14" s="306" customFormat="1">
      <c r="A36" s="304"/>
      <c r="B36" s="300" t="s">
        <v>470</v>
      </c>
      <c r="C36" s="300">
        <v>3080</v>
      </c>
      <c r="D36" s="301">
        <v>10638.40602</v>
      </c>
      <c r="E36" s="301"/>
      <c r="F36" s="311"/>
      <c r="G36" s="311"/>
      <c r="H36" s="305">
        <f t="shared" si="1"/>
        <v>345.40279285714286</v>
      </c>
      <c r="K36" s="307"/>
      <c r="L36" s="307"/>
      <c r="N36" s="302"/>
    </row>
    <row r="37" spans="1:14" s="299" customFormat="1">
      <c r="A37" s="308" t="s">
        <v>47</v>
      </c>
      <c r="B37" s="297" t="s">
        <v>471</v>
      </c>
      <c r="C37" s="297">
        <f>C35-C36</f>
        <v>75365</v>
      </c>
      <c r="D37" s="297">
        <f>D35-D36</f>
        <v>32602.593979999998</v>
      </c>
      <c r="E37" s="297">
        <f>D37-C37/2</f>
        <v>-5079.9060200000022</v>
      </c>
      <c r="F37" s="297">
        <f>E37/2</f>
        <v>-2539.9530100000011</v>
      </c>
      <c r="G37" s="297">
        <f>E37-F37</f>
        <v>-2539.9530100000011</v>
      </c>
      <c r="H37" s="289">
        <f t="shared" si="1"/>
        <v>43.259595276321896</v>
      </c>
      <c r="K37" s="303"/>
      <c r="L37" s="303"/>
      <c r="N37" s="302"/>
    </row>
    <row r="38" spans="1:14" s="299" customFormat="1">
      <c r="A38" s="296">
        <v>4</v>
      </c>
      <c r="B38" s="297" t="s">
        <v>7</v>
      </c>
      <c r="C38" s="298">
        <v>377880</v>
      </c>
      <c r="D38" s="298">
        <v>140943.5</v>
      </c>
      <c r="E38" s="298"/>
      <c r="F38" s="311"/>
      <c r="G38" s="311"/>
      <c r="H38" s="289">
        <f t="shared" si="1"/>
        <v>37.298480999259027</v>
      </c>
      <c r="K38" s="303"/>
      <c r="L38" s="303"/>
      <c r="N38" s="302"/>
    </row>
    <row r="39" spans="1:14" s="299" customFormat="1">
      <c r="A39" s="296"/>
      <c r="B39" s="291" t="s">
        <v>64</v>
      </c>
      <c r="C39" s="293">
        <v>107880</v>
      </c>
      <c r="D39" s="293">
        <v>54011</v>
      </c>
      <c r="E39" s="293"/>
      <c r="F39" s="311"/>
      <c r="G39" s="311"/>
      <c r="H39" s="292">
        <f t="shared" si="1"/>
        <v>50.065813867259919</v>
      </c>
      <c r="K39" s="303"/>
      <c r="L39" s="303"/>
      <c r="N39" s="302"/>
    </row>
    <row r="40" spans="1:14">
      <c r="A40" s="290" t="s">
        <v>47</v>
      </c>
      <c r="B40" s="291" t="s">
        <v>469</v>
      </c>
      <c r="C40" s="291">
        <v>81525.2</v>
      </c>
      <c r="D40" s="293">
        <v>36555</v>
      </c>
      <c r="E40" s="293"/>
      <c r="F40" s="311"/>
      <c r="G40" s="311"/>
      <c r="H40" s="292">
        <f>D40/C40*100</f>
        <v>44.838896439383163</v>
      </c>
      <c r="K40" s="39"/>
      <c r="L40" s="39"/>
      <c r="N40" s="302"/>
    </row>
    <row r="41" spans="1:14" s="306" customFormat="1">
      <c r="A41" s="304"/>
      <c r="B41" s="300" t="s">
        <v>470</v>
      </c>
      <c r="C41" s="300">
        <v>26400</v>
      </c>
      <c r="D41" s="301">
        <v>4469.1483319999998</v>
      </c>
      <c r="E41" s="301"/>
      <c r="F41" s="311"/>
      <c r="G41" s="311"/>
      <c r="H41" s="305">
        <f t="shared" si="1"/>
        <v>16.928592166666665</v>
      </c>
      <c r="K41" s="307"/>
      <c r="L41" s="307"/>
      <c r="N41" s="302"/>
    </row>
    <row r="42" spans="1:14" s="299" customFormat="1">
      <c r="A42" s="308" t="s">
        <v>47</v>
      </c>
      <c r="B42" s="297" t="s">
        <v>471</v>
      </c>
      <c r="C42" s="297">
        <f>C40-C41</f>
        <v>55125.2</v>
      </c>
      <c r="D42" s="297">
        <f>D40-D41</f>
        <v>32085.851667999999</v>
      </c>
      <c r="E42" s="297">
        <f>D42-C42/2</f>
        <v>4523.2516680000008</v>
      </c>
      <c r="F42" s="297">
        <f>E42/2</f>
        <v>2261.6258340000004</v>
      </c>
      <c r="G42" s="297">
        <f>E42-F42</f>
        <v>2261.6258340000004</v>
      </c>
      <c r="H42" s="289">
        <f t="shared" si="1"/>
        <v>58.205415432506371</v>
      </c>
      <c r="K42" s="303"/>
      <c r="L42" s="303"/>
      <c r="N42" s="302"/>
    </row>
    <row r="43" spans="1:14" s="299" customFormat="1">
      <c r="A43" s="296">
        <v>5</v>
      </c>
      <c r="B43" s="297" t="s">
        <v>8</v>
      </c>
      <c r="C43" s="298">
        <v>32660</v>
      </c>
      <c r="D43" s="298">
        <v>24022</v>
      </c>
      <c r="E43" s="298"/>
      <c r="F43" s="311"/>
      <c r="G43" s="311"/>
      <c r="H43" s="289">
        <f t="shared" si="1"/>
        <v>73.551745254133493</v>
      </c>
      <c r="K43" s="303"/>
      <c r="L43" s="303"/>
      <c r="N43" s="302"/>
    </row>
    <row r="44" spans="1:14">
      <c r="A44" s="290" t="s">
        <v>47</v>
      </c>
      <c r="B44" s="291" t="s">
        <v>469</v>
      </c>
      <c r="C44" s="291">
        <v>20768</v>
      </c>
      <c r="D44" s="293">
        <v>20773</v>
      </c>
      <c r="E44" s="293"/>
      <c r="F44" s="311"/>
      <c r="G44" s="311"/>
      <c r="H44" s="292">
        <f t="shared" si="1"/>
        <v>100.02407550077041</v>
      </c>
      <c r="K44" s="39"/>
      <c r="L44" s="39"/>
      <c r="N44" s="302"/>
    </row>
    <row r="45" spans="1:14" s="306" customFormat="1">
      <c r="A45" s="304"/>
      <c r="B45" s="300" t="s">
        <v>470</v>
      </c>
      <c r="C45" s="300">
        <v>5280</v>
      </c>
      <c r="D45" s="301">
        <v>14582.579516</v>
      </c>
      <c r="E45" s="301"/>
      <c r="F45" s="311"/>
      <c r="G45" s="311"/>
      <c r="H45" s="305">
        <f t="shared" si="1"/>
        <v>276.18521810606057</v>
      </c>
      <c r="K45" s="307"/>
      <c r="L45" s="307"/>
      <c r="N45" s="302"/>
    </row>
    <row r="46" spans="1:14" s="299" customFormat="1" ht="14.25" customHeight="1">
      <c r="A46" s="308" t="s">
        <v>47</v>
      </c>
      <c r="B46" s="297" t="s">
        <v>471</v>
      </c>
      <c r="C46" s="297">
        <f>C44-C45</f>
        <v>15488</v>
      </c>
      <c r="D46" s="297">
        <f>D44-D45</f>
        <v>6190.4204840000002</v>
      </c>
      <c r="E46" s="297">
        <f>D46-C46/2</f>
        <v>-1553.5795159999998</v>
      </c>
      <c r="F46" s="297">
        <f>E46/2</f>
        <v>-776.78975799999989</v>
      </c>
      <c r="G46" s="297">
        <f>E46-F46</f>
        <v>-776.78975799999989</v>
      </c>
      <c r="H46" s="289">
        <f t="shared" si="1"/>
        <v>39.969140521694221</v>
      </c>
      <c r="K46" s="303"/>
      <c r="L46" s="303"/>
      <c r="N46" s="302"/>
    </row>
    <row r="47" spans="1:14" s="299" customFormat="1">
      <c r="A47" s="296">
        <v>6</v>
      </c>
      <c r="B47" s="297" t="s">
        <v>9</v>
      </c>
      <c r="C47" s="298">
        <v>89750</v>
      </c>
      <c r="D47" s="298">
        <v>67705</v>
      </c>
      <c r="E47" s="298"/>
      <c r="F47" s="311"/>
      <c r="G47" s="311"/>
      <c r="H47" s="289">
        <f t="shared" si="1"/>
        <v>75.437325905292468</v>
      </c>
      <c r="K47" s="303"/>
      <c r="L47" s="303"/>
      <c r="N47" s="302"/>
    </row>
    <row r="48" spans="1:14">
      <c r="A48" s="290" t="s">
        <v>47</v>
      </c>
      <c r="B48" s="291" t="s">
        <v>469</v>
      </c>
      <c r="C48" s="291">
        <v>73901</v>
      </c>
      <c r="D48" s="293">
        <v>57022</v>
      </c>
      <c r="E48" s="293"/>
      <c r="F48" s="311"/>
      <c r="G48" s="311"/>
      <c r="H48" s="292">
        <f t="shared" si="1"/>
        <v>77.15998430332472</v>
      </c>
      <c r="K48" s="39"/>
      <c r="L48" s="39"/>
      <c r="N48" s="302"/>
    </row>
    <row r="49" spans="1:16" s="306" customFormat="1">
      <c r="A49" s="304"/>
      <c r="B49" s="300" t="s">
        <v>470</v>
      </c>
      <c r="C49" s="300">
        <v>3960</v>
      </c>
      <c r="D49" s="301">
        <v>26793.674718999999</v>
      </c>
      <c r="E49" s="301"/>
      <c r="F49" s="311"/>
      <c r="G49" s="311"/>
      <c r="H49" s="305">
        <f t="shared" si="1"/>
        <v>676.60794744949499</v>
      </c>
      <c r="K49" s="307"/>
      <c r="L49" s="307"/>
      <c r="N49" s="302"/>
    </row>
    <row r="50" spans="1:16" s="299" customFormat="1">
      <c r="A50" s="308" t="s">
        <v>47</v>
      </c>
      <c r="B50" s="297" t="s">
        <v>471</v>
      </c>
      <c r="C50" s="297">
        <f>C48-C49</f>
        <v>69941</v>
      </c>
      <c r="D50" s="297">
        <f>D48-D49</f>
        <v>30228.325281000001</v>
      </c>
      <c r="E50" s="297">
        <f>D50-C50/2</f>
        <v>-4742.1747189999987</v>
      </c>
      <c r="F50" s="297">
        <f>E50/2</f>
        <v>-2371.0873594999994</v>
      </c>
      <c r="G50" s="297">
        <f>E50-F50</f>
        <v>-2371.0873594999994</v>
      </c>
      <c r="H50" s="289">
        <f t="shared" si="1"/>
        <v>43.219749904919865</v>
      </c>
      <c r="K50" s="303"/>
      <c r="L50" s="303"/>
      <c r="N50" s="302"/>
    </row>
    <row r="51" spans="1:16" s="299" customFormat="1">
      <c r="A51" s="296">
        <v>7</v>
      </c>
      <c r="B51" s="297" t="s">
        <v>473</v>
      </c>
      <c r="C51" s="298">
        <v>30370</v>
      </c>
      <c r="D51" s="298">
        <v>46195</v>
      </c>
      <c r="E51" s="298"/>
      <c r="F51" s="311"/>
      <c r="G51" s="311"/>
      <c r="H51" s="289">
        <f t="shared" si="1"/>
        <v>152.10734277247283</v>
      </c>
      <c r="K51" s="303"/>
      <c r="L51" s="303"/>
      <c r="N51" s="302"/>
      <c r="P51" s="312"/>
    </row>
    <row r="52" spans="1:16">
      <c r="A52" s="290" t="s">
        <v>47</v>
      </c>
      <c r="B52" s="291" t="s">
        <v>469</v>
      </c>
      <c r="C52" s="291">
        <v>22864.795387999999</v>
      </c>
      <c r="D52" s="293">
        <v>36015</v>
      </c>
      <c r="E52" s="293"/>
      <c r="F52" s="311"/>
      <c r="G52" s="311"/>
      <c r="H52" s="292">
        <f>D52/C52*100</f>
        <v>157.51288996402545</v>
      </c>
      <c r="K52" s="39"/>
      <c r="L52" s="39"/>
      <c r="N52" s="302"/>
      <c r="P52" s="313"/>
    </row>
    <row r="53" spans="1:16" s="306" customFormat="1">
      <c r="A53" s="304"/>
      <c r="B53" s="300" t="s">
        <v>470</v>
      </c>
      <c r="C53" s="300">
        <v>2640</v>
      </c>
      <c r="D53" s="301">
        <v>21782.280674000001</v>
      </c>
      <c r="E53" s="301"/>
      <c r="F53" s="311"/>
      <c r="G53" s="311"/>
      <c r="H53" s="305">
        <f t="shared" si="1"/>
        <v>825.08638916666666</v>
      </c>
      <c r="K53" s="307"/>
      <c r="L53" s="307"/>
      <c r="N53" s="302"/>
    </row>
    <row r="54" spans="1:16" s="299" customFormat="1">
      <c r="A54" s="308" t="s">
        <v>47</v>
      </c>
      <c r="B54" s="297" t="s">
        <v>471</v>
      </c>
      <c r="C54" s="297">
        <f>C52-C53</f>
        <v>20224.795387999999</v>
      </c>
      <c r="D54" s="297">
        <f>D52-D53</f>
        <v>14232.719325999999</v>
      </c>
      <c r="E54" s="297">
        <f>D54-C54/2</f>
        <v>4120.3216319999992</v>
      </c>
      <c r="F54" s="297">
        <f>E54/2</f>
        <v>2060.1608159999996</v>
      </c>
      <c r="G54" s="297">
        <f>E54-F54</f>
        <v>2060.1608159999996</v>
      </c>
      <c r="H54" s="289">
        <f t="shared" si="1"/>
        <v>70.372624557896472</v>
      </c>
      <c r="K54" s="303"/>
      <c r="L54" s="303"/>
      <c r="N54" s="302"/>
    </row>
    <row r="55" spans="1:16" s="299" customFormat="1">
      <c r="A55" s="296">
        <v>8</v>
      </c>
      <c r="B55" s="297" t="s">
        <v>11</v>
      </c>
      <c r="C55" s="298">
        <v>44310</v>
      </c>
      <c r="D55" s="298">
        <v>25318</v>
      </c>
      <c r="E55" s="298"/>
      <c r="F55" s="311"/>
      <c r="G55" s="311"/>
      <c r="H55" s="289">
        <f t="shared" si="1"/>
        <v>57.138343489054385</v>
      </c>
      <c r="K55" s="303"/>
      <c r="L55" s="303"/>
      <c r="N55" s="302"/>
    </row>
    <row r="56" spans="1:16">
      <c r="A56" s="290" t="s">
        <v>47</v>
      </c>
      <c r="B56" s="291" t="s">
        <v>469</v>
      </c>
      <c r="C56" s="291">
        <v>34162</v>
      </c>
      <c r="D56" s="293">
        <v>20197</v>
      </c>
      <c r="E56" s="293"/>
      <c r="F56" s="311"/>
      <c r="G56" s="311"/>
      <c r="H56" s="292">
        <f>D56/C56*100</f>
        <v>59.121245828698555</v>
      </c>
      <c r="K56" s="39"/>
      <c r="L56" s="39"/>
      <c r="N56" s="302"/>
    </row>
    <row r="57" spans="1:16" s="306" customFormat="1">
      <c r="A57" s="304"/>
      <c r="B57" s="300" t="s">
        <v>470</v>
      </c>
      <c r="C57" s="300">
        <v>88</v>
      </c>
      <c r="D57" s="301">
        <v>264.26558</v>
      </c>
      <c r="E57" s="301"/>
      <c r="F57" s="314"/>
      <c r="G57" s="314"/>
      <c r="H57" s="292">
        <f>D57/C57*100</f>
        <v>300.30179545454547</v>
      </c>
      <c r="K57" s="307"/>
      <c r="L57" s="307"/>
      <c r="N57" s="302"/>
    </row>
    <row r="58" spans="1:16" s="299" customFormat="1">
      <c r="A58" s="308" t="s">
        <v>47</v>
      </c>
      <c r="B58" s="297" t="s">
        <v>471</v>
      </c>
      <c r="C58" s="297">
        <f>C56-C57</f>
        <v>34074</v>
      </c>
      <c r="D58" s="297">
        <f>D56-D57</f>
        <v>19932.734420000001</v>
      </c>
      <c r="E58" s="297">
        <f>D58-C58/2</f>
        <v>2895.7344200000007</v>
      </c>
      <c r="F58" s="297">
        <f>E58/2</f>
        <v>1447.8672100000003</v>
      </c>
      <c r="G58" s="297">
        <f>E58-F58</f>
        <v>1447.8672100000003</v>
      </c>
      <c r="H58" s="289">
        <f t="shared" si="1"/>
        <v>58.49836948993368</v>
      </c>
      <c r="K58" s="303"/>
      <c r="L58" s="303"/>
      <c r="N58" s="302"/>
    </row>
    <row r="59" spans="1:16" s="299" customFormat="1">
      <c r="A59" s="296">
        <v>9</v>
      </c>
      <c r="B59" s="297" t="s">
        <v>12</v>
      </c>
      <c r="C59" s="298">
        <v>172710</v>
      </c>
      <c r="D59" s="298">
        <v>57956</v>
      </c>
      <c r="E59" s="298"/>
      <c r="F59" s="311"/>
      <c r="G59" s="311"/>
      <c r="H59" s="289">
        <f t="shared" si="1"/>
        <v>33.556829367147238</v>
      </c>
      <c r="K59" s="303"/>
      <c r="L59" s="303"/>
      <c r="N59" s="302"/>
    </row>
    <row r="60" spans="1:16">
      <c r="A60" s="290" t="s">
        <v>47</v>
      </c>
      <c r="B60" s="291" t="s">
        <v>469</v>
      </c>
      <c r="C60" s="291">
        <v>114110</v>
      </c>
      <c r="D60" s="293">
        <v>32198</v>
      </c>
      <c r="E60" s="293"/>
      <c r="F60" s="311"/>
      <c r="G60" s="311"/>
      <c r="H60" s="292">
        <f t="shared" si="1"/>
        <v>28.216633073350277</v>
      </c>
      <c r="K60" s="39"/>
      <c r="L60" s="39"/>
      <c r="N60" s="302"/>
      <c r="P60" s="313"/>
    </row>
    <row r="61" spans="1:16" s="306" customFormat="1">
      <c r="A61" s="304"/>
      <c r="B61" s="300" t="s">
        <v>470</v>
      </c>
      <c r="C61" s="300">
        <v>13200</v>
      </c>
      <c r="D61" s="301">
        <v>0</v>
      </c>
      <c r="E61" s="301"/>
      <c r="F61" s="311"/>
      <c r="G61" s="311"/>
      <c r="H61" s="305">
        <f t="shared" si="1"/>
        <v>0</v>
      </c>
      <c r="K61" s="307"/>
      <c r="L61" s="307"/>
      <c r="N61" s="302"/>
    </row>
    <row r="62" spans="1:16" s="299" customFormat="1">
      <c r="A62" s="308" t="s">
        <v>47</v>
      </c>
      <c r="B62" s="297" t="s">
        <v>471</v>
      </c>
      <c r="C62" s="297">
        <f>C60-C61</f>
        <v>100910</v>
      </c>
      <c r="D62" s="297">
        <f>D60-D61</f>
        <v>32198</v>
      </c>
      <c r="E62" s="297">
        <f>D62-C62/2</f>
        <v>-18257</v>
      </c>
      <c r="F62" s="297">
        <f>E62/2</f>
        <v>-9128.5</v>
      </c>
      <c r="G62" s="297">
        <f>E62-F62</f>
        <v>-9128.5</v>
      </c>
      <c r="H62" s="289">
        <f t="shared" si="1"/>
        <v>31.90764047170746</v>
      </c>
      <c r="K62" s="303"/>
      <c r="L62" s="303"/>
      <c r="N62" s="302"/>
    </row>
    <row r="63" spans="1:16" s="299" customFormat="1">
      <c r="A63" s="296">
        <v>10</v>
      </c>
      <c r="B63" s="297" t="s">
        <v>13</v>
      </c>
      <c r="C63" s="298">
        <v>52635</v>
      </c>
      <c r="D63" s="298">
        <v>21775</v>
      </c>
      <c r="E63" s="298"/>
      <c r="F63" s="311"/>
      <c r="G63" s="311"/>
      <c r="H63" s="289">
        <f t="shared" si="1"/>
        <v>41.369810962287453</v>
      </c>
      <c r="K63" s="303"/>
      <c r="L63" s="303"/>
      <c r="N63" s="302"/>
    </row>
    <row r="64" spans="1:16">
      <c r="A64" s="290" t="s">
        <v>47</v>
      </c>
      <c r="B64" s="291" t="s">
        <v>469</v>
      </c>
      <c r="C64" s="291">
        <v>40105.080999999998</v>
      </c>
      <c r="D64" s="293">
        <v>15818</v>
      </c>
      <c r="E64" s="293"/>
      <c r="F64" s="311"/>
      <c r="G64" s="311"/>
      <c r="H64" s="292">
        <f t="shared" si="1"/>
        <v>39.44138649165177</v>
      </c>
      <c r="K64" s="39"/>
      <c r="L64" s="39"/>
      <c r="N64" s="302"/>
    </row>
    <row r="65" spans="1:14" s="306" customFormat="1">
      <c r="A65" s="304"/>
      <c r="B65" s="300" t="s">
        <v>470</v>
      </c>
      <c r="C65" s="300">
        <v>88</v>
      </c>
      <c r="D65" s="301">
        <v>18.856639999999999</v>
      </c>
      <c r="E65" s="301"/>
      <c r="F65" s="311"/>
      <c r="G65" s="311"/>
      <c r="H65" s="305">
        <f t="shared" si="1"/>
        <v>21.428000000000001</v>
      </c>
      <c r="K65" s="307"/>
      <c r="L65" s="307"/>
      <c r="N65" s="302"/>
    </row>
    <row r="66" spans="1:14" s="299" customFormat="1">
      <c r="A66" s="308" t="s">
        <v>47</v>
      </c>
      <c r="B66" s="297" t="s">
        <v>471</v>
      </c>
      <c r="C66" s="297">
        <f>C64-C65</f>
        <v>40017.080999999998</v>
      </c>
      <c r="D66" s="297">
        <f>D64-D65</f>
        <v>15799.14336</v>
      </c>
      <c r="E66" s="297">
        <f>D66-C66/2</f>
        <v>-4209.3971399999991</v>
      </c>
      <c r="F66" s="297">
        <f>E66/2</f>
        <v>-2104.6985699999996</v>
      </c>
      <c r="G66" s="297">
        <f>E66-F66</f>
        <v>-2104.6985699999996</v>
      </c>
      <c r="H66" s="289">
        <f t="shared" si="1"/>
        <v>39.480999026390755</v>
      </c>
      <c r="K66" s="303"/>
      <c r="L66" s="303"/>
      <c r="N66" s="302"/>
    </row>
    <row r="67" spans="1:14" ht="9.75" customHeight="1">
      <c r="A67" s="315"/>
      <c r="B67" s="315"/>
      <c r="C67" s="315"/>
      <c r="D67" s="315"/>
      <c r="E67" s="315"/>
      <c r="F67" s="315"/>
      <c r="G67" s="315"/>
      <c r="H67" s="315"/>
    </row>
  </sheetData>
  <mergeCells count="11">
    <mergeCell ref="G7:G8"/>
    <mergeCell ref="A2:H2"/>
    <mergeCell ref="A3:H3"/>
    <mergeCell ref="A5:A8"/>
    <mergeCell ref="B5:B8"/>
    <mergeCell ref="C5:C8"/>
    <mergeCell ref="D5:D8"/>
    <mergeCell ref="E5:E8"/>
    <mergeCell ref="F5:G6"/>
    <mergeCell ref="H5:H8"/>
    <mergeCell ref="F7:F8"/>
  </mergeCells>
  <pageMargins left="0.7" right="0.7" top="0.75" bottom="0.75" header="0.3" footer="0.3"/>
  <pageSetup paperSize="9" scale="7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BC thu</vt:lpstr>
      <vt:lpstr>PTCDT tham gia</vt:lpstr>
      <vt:lpstr>BC chi</vt:lpstr>
      <vt:lpstr>Tong tinh</vt:lpstr>
      <vt:lpstr>CK</vt:lpstr>
      <vt:lpstr>Sheet1</vt:lpstr>
      <vt:lpstr>Sheet2</vt:lpstr>
      <vt:lpstr>Sheet3</vt:lpstr>
      <vt:lpstr>Phan tich tang (hut) thu</vt:lpstr>
      <vt:lpstr>'BC chi'!Print_Area</vt:lpstr>
      <vt:lpstr>'BC thu'!Print_Area</vt:lpstr>
      <vt:lpstr>'Phan tich tang (hut) thu'!Print_Area</vt:lpstr>
      <vt:lpstr>'Tong tinh'!Print_Area</vt:lpstr>
      <vt:lpstr>'BC chi'!Print_Titles</vt:lpstr>
      <vt:lpstr>'BC thu'!Print_Titles</vt:lpstr>
      <vt:lpstr>'Tong tinh'!Print_Titles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D Son</dc:creator>
  <cp:lastModifiedBy>Le V Trung</cp:lastModifiedBy>
  <cp:lastPrinted>2020-07-13T06:28:39Z</cp:lastPrinted>
  <dcterms:created xsi:type="dcterms:W3CDTF">2017-02-14T02:59:01Z</dcterms:created>
  <dcterms:modified xsi:type="dcterms:W3CDTF">2020-07-13T06:51:35Z</dcterms:modified>
</cp:coreProperties>
</file>